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QFU CREDIT\2025 Q3\"/>
    </mc:Choice>
  </mc:AlternateContent>
  <xr:revisionPtr revIDLastSave="0" documentId="8_{20121803-B8C7-4EEC-AC0B-4963266840C8}" xr6:coauthVersionLast="47" xr6:coauthVersionMax="47" xr10:uidLastSave="{00000000-0000-0000-0000-000000000000}"/>
  <bookViews>
    <workbookView xWindow="-120" yWindow="-120" windowWidth="38640" windowHeight="21390" tabRatio="873" xr2:uid="{00000000-000D-0000-FFFF-FFFF00000000}"/>
  </bookViews>
  <sheets>
    <sheet name="Contents" sheetId="106" r:id="rId1"/>
    <sheet name="Company List" sheetId="107" r:id="rId2"/>
    <sheet name="I. S&amp;P Ratings Distribution" sheetId="104" r:id="rId3"/>
    <sheet name="II. Upgrades &amp; Downgrades" sheetId="5" r:id="rId4"/>
    <sheet name="III. Total Ratings Actions" sheetId="9" r:id="rId5"/>
    <sheet name="IV. Direction Ratings Actions" sheetId="10" r:id="rId6"/>
    <sheet name="V. Credit Ratings Scales" sheetId="6" r:id="rId7"/>
    <sheet name="S&amp;P Scale" sheetId="41" state="hidden" r:id="rId8"/>
    <sheet name="Settings" sheetId="103" state="veryHidden" r:id="rId9"/>
  </sheets>
  <definedNames>
    <definedName name="Date_Business_Segmentation">Settings!$C$7</definedName>
    <definedName name="Date_Current_Year">Settings!$C$6</definedName>
    <definedName name="Date_EOP_Current">Settings!$F$6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Month_EOP_Current">Settings!$I$9</definedName>
    <definedName name="_xlnm.Print_Area" localSheetId="1">'Company List'!$A$1:$D$53</definedName>
    <definedName name="_xlnm.Print_Area" localSheetId="0">Contents!$A$1:$D$53</definedName>
    <definedName name="_xlnm.Print_Area" localSheetId="2">'I. S&amp;P Ratings Distribution'!$B$2:$V$63</definedName>
    <definedName name="Quarter_EOP_Current">Settings!$I$6</definedName>
    <definedName name="Quarter_EOP_Current_Full">Settings!$I$7</definedName>
    <definedName name="Settings_Columns_Hidden">Settings!$L$6</definedName>
    <definedName name="Settings_Sheets_Delete">Settings!$L$20:$L$24</definedName>
    <definedName name="Settings_Sheets_Hidden">Settings!$L$8:$L$12</definedName>
    <definedName name="Settings_Sheets_VeryHidden">Settings!$L$14:$L$18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X62" i="5" l="1"/>
  <c r="CW62" i="5"/>
  <c r="CV62" i="5"/>
  <c r="CX61" i="5"/>
  <c r="CX63" i="5" s="1"/>
  <c r="CW61" i="5"/>
  <c r="CW63" i="5" s="1"/>
  <c r="CV61" i="5"/>
  <c r="CV63" i="5" s="1"/>
  <c r="CY57" i="5"/>
  <c r="CX57" i="5"/>
  <c r="CW57" i="5"/>
  <c r="CV57" i="5"/>
  <c r="CY56" i="5"/>
  <c r="CX56" i="5"/>
  <c r="CW56" i="5"/>
  <c r="CV56" i="5"/>
  <c r="CY47" i="5"/>
  <c r="CX47" i="5"/>
  <c r="CW47" i="5"/>
  <c r="CV47" i="5"/>
  <c r="CY46" i="5"/>
  <c r="CX46" i="5"/>
  <c r="CX52" i="5" s="1"/>
  <c r="CW46" i="5"/>
  <c r="CW52" i="5" s="1"/>
  <c r="CV46" i="5"/>
  <c r="CV52" i="5" s="1"/>
  <c r="CY45" i="5"/>
  <c r="CX45" i="5"/>
  <c r="CW45" i="5"/>
  <c r="CV45" i="5"/>
  <c r="CY44" i="5"/>
  <c r="CY51" i="5" s="1"/>
  <c r="AB9" i="9" s="1"/>
  <c r="CX44" i="5"/>
  <c r="CX51" i="5" s="1"/>
  <c r="CX53" i="5" s="1"/>
  <c r="CW44" i="5"/>
  <c r="CW51" i="5" s="1"/>
  <c r="CW53" i="5" s="1"/>
  <c r="CV44" i="5"/>
  <c r="CV51" i="5" s="1"/>
  <c r="CV53" i="5" s="1"/>
  <c r="CY43" i="5"/>
  <c r="CX43" i="5"/>
  <c r="CW43" i="5"/>
  <c r="CV43" i="5"/>
  <c r="CY42" i="5"/>
  <c r="CX42" i="5"/>
  <c r="CX50" i="5" s="1"/>
  <c r="CW42" i="5"/>
  <c r="CW50" i="5" s="1"/>
  <c r="CV42" i="5"/>
  <c r="CV50" i="5" s="1"/>
  <c r="CY58" i="5" l="1"/>
  <c r="CY52" i="5"/>
  <c r="AB10" i="9" s="1"/>
  <c r="CX58" i="5"/>
  <c r="CY62" i="5"/>
  <c r="AB31" i="10" s="1"/>
  <c r="CW58" i="5"/>
  <c r="CY50" i="5"/>
  <c r="AB8" i="9" s="1"/>
  <c r="CY61" i="5"/>
  <c r="AB30" i="10" s="1"/>
  <c r="AB33" i="10" s="1"/>
  <c r="AB32" i="10" s="1"/>
  <c r="CV58" i="5"/>
  <c r="CY53" i="5" l="1"/>
  <c r="AB11" i="9" s="1"/>
  <c r="CY63" i="5"/>
  <c r="CU47" i="5" l="1"/>
  <c r="CU45" i="5"/>
  <c r="CU43" i="5"/>
  <c r="CT62" i="5"/>
  <c r="CS62" i="5"/>
  <c r="CR62" i="5"/>
  <c r="CT61" i="5"/>
  <c r="CT63" i="5" s="1"/>
  <c r="CS61" i="5"/>
  <c r="CS63" i="5" s="1"/>
  <c r="CR61" i="5"/>
  <c r="CR63" i="5" s="1"/>
  <c r="CU57" i="5"/>
  <c r="CS57" i="5"/>
  <c r="CR57" i="5"/>
  <c r="CU56" i="5"/>
  <c r="CT56" i="5"/>
  <c r="CS56" i="5"/>
  <c r="CR56" i="5"/>
  <c r="CT47" i="5"/>
  <c r="CS47" i="5"/>
  <c r="CR47" i="5"/>
  <c r="CU46" i="5"/>
  <c r="CT46" i="5"/>
  <c r="CT52" i="5" s="1"/>
  <c r="CS46" i="5"/>
  <c r="CS52" i="5" s="1"/>
  <c r="CR46" i="5"/>
  <c r="CR52" i="5" s="1"/>
  <c r="CT45" i="5"/>
  <c r="CS45" i="5"/>
  <c r="CR45" i="5"/>
  <c r="CU44" i="5"/>
  <c r="CT44" i="5"/>
  <c r="CT51" i="5" s="1"/>
  <c r="CT53" i="5" s="1"/>
  <c r="CS44" i="5"/>
  <c r="CS51" i="5" s="1"/>
  <c r="CS53" i="5" s="1"/>
  <c r="CR44" i="5"/>
  <c r="CR51" i="5" s="1"/>
  <c r="CR53" i="5" s="1"/>
  <c r="CT43" i="5"/>
  <c r="CS43" i="5"/>
  <c r="CR43" i="5"/>
  <c r="CU42" i="5"/>
  <c r="CT42" i="5"/>
  <c r="CT50" i="5" s="1"/>
  <c r="CS42" i="5"/>
  <c r="CS50" i="5" s="1"/>
  <c r="CR42" i="5"/>
  <c r="CR50" i="5" s="1"/>
  <c r="CU61" i="5" l="1"/>
  <c r="AA30" i="10" s="1"/>
  <c r="CS58" i="5"/>
  <c r="CU58" i="5"/>
  <c r="CT57" i="5"/>
  <c r="CU62" i="5" s="1"/>
  <c r="CU50" i="5"/>
  <c r="AA8" i="9" s="1"/>
  <c r="CU51" i="5"/>
  <c r="CU52" i="5"/>
  <c r="AA10" i="9" s="1"/>
  <c r="CR58" i="5"/>
  <c r="CU53" i="5" l="1"/>
  <c r="AA11" i="9" s="1"/>
  <c r="AA9" i="9"/>
  <c r="CU63" i="5"/>
  <c r="AA31" i="10"/>
  <c r="AA33" i="10" s="1"/>
  <c r="AA32" i="10" s="1"/>
  <c r="CT58" i="5"/>
  <c r="I9" i="103" l="1"/>
  <c r="S12" i="104" l="1"/>
  <c r="S11" i="104"/>
  <c r="S10" i="104"/>
  <c r="S9" i="104"/>
  <c r="S8" i="104"/>
  <c r="S7" i="104"/>
  <c r="P12" i="104"/>
  <c r="P11" i="104"/>
  <c r="P10" i="104"/>
  <c r="P9" i="104"/>
  <c r="P8" i="104"/>
  <c r="P7" i="104"/>
  <c r="M12" i="104"/>
  <c r="M11" i="104"/>
  <c r="M10" i="104"/>
  <c r="M9" i="104"/>
  <c r="M8" i="104"/>
  <c r="M7" i="104"/>
  <c r="E56" i="104"/>
  <c r="D56" i="104" s="1"/>
  <c r="S15" i="104" a="1"/>
  <c r="S15" i="104" s="1"/>
  <c r="P15" i="104" a="1"/>
  <c r="P15" i="104" s="1"/>
  <c r="M15" i="104" a="1"/>
  <c r="M15" i="104" s="1"/>
  <c r="T11" i="104" l="1"/>
  <c r="S13" i="104"/>
  <c r="P13" i="104"/>
  <c r="M13" i="104"/>
  <c r="P5" i="104" l="1"/>
  <c r="S5" i="104"/>
  <c r="M36" i="104"/>
  <c r="M5" i="104"/>
  <c r="T12" i="104"/>
  <c r="Q11" i="104"/>
  <c r="N10" i="104"/>
  <c r="Q10" i="104"/>
  <c r="T8" i="104"/>
  <c r="T10" i="104"/>
  <c r="T9" i="104"/>
  <c r="T13" i="104"/>
  <c r="N12" i="104"/>
  <c r="N9" i="104"/>
  <c r="N11" i="104"/>
  <c r="T7" i="104"/>
  <c r="Q9" i="104"/>
  <c r="Q7" i="104"/>
  <c r="N13" i="104"/>
  <c r="Q12" i="104"/>
  <c r="Q13" i="104"/>
  <c r="Q8" i="104"/>
  <c r="N8" i="104"/>
  <c r="N7" i="104"/>
  <c r="E35" i="10" l="1"/>
  <c r="D33" i="10"/>
  <c r="I6" i="103" l="1"/>
  <c r="I7" i="103" s="1"/>
  <c r="B2" i="104" l="1"/>
  <c r="CP62" i="5"/>
  <c r="CO62" i="5"/>
  <c r="CN62" i="5"/>
  <c r="CP61" i="5"/>
  <c r="CP63" i="5" s="1"/>
  <c r="CO61" i="5"/>
  <c r="CO63" i="5" s="1"/>
  <c r="CN61" i="5"/>
  <c r="CN63" i="5" s="1"/>
  <c r="CQ57" i="5"/>
  <c r="CP57" i="5"/>
  <c r="CO57" i="5"/>
  <c r="CN57" i="5"/>
  <c r="CQ56" i="5"/>
  <c r="CP56" i="5"/>
  <c r="CP58" i="5" s="1"/>
  <c r="CO56" i="5"/>
  <c r="CN56" i="5"/>
  <c r="CQ47" i="5"/>
  <c r="CP47" i="5"/>
  <c r="CO47" i="5"/>
  <c r="CN47" i="5"/>
  <c r="CQ46" i="5"/>
  <c r="CP46" i="5"/>
  <c r="CP52" i="5" s="1"/>
  <c r="CO46" i="5"/>
  <c r="CO52" i="5" s="1"/>
  <c r="CN46" i="5"/>
  <c r="CN52" i="5" s="1"/>
  <c r="CQ45" i="5"/>
  <c r="CP45" i="5"/>
  <c r="CO45" i="5"/>
  <c r="CN45" i="5"/>
  <c r="CQ44" i="5"/>
  <c r="CP44" i="5"/>
  <c r="CP51" i="5" s="1"/>
  <c r="CP53" i="5" s="1"/>
  <c r="CO44" i="5"/>
  <c r="CO51" i="5" s="1"/>
  <c r="CO53" i="5" s="1"/>
  <c r="CN44" i="5"/>
  <c r="CN51" i="5" s="1"/>
  <c r="CN53" i="5" s="1"/>
  <c r="CQ43" i="5"/>
  <c r="CP43" i="5"/>
  <c r="CO43" i="5"/>
  <c r="CN43" i="5"/>
  <c r="CQ42" i="5"/>
  <c r="CP42" i="5"/>
  <c r="CP50" i="5" s="1"/>
  <c r="CO42" i="5"/>
  <c r="CO50" i="5" s="1"/>
  <c r="CN42" i="5"/>
  <c r="CN50" i="5" s="1"/>
  <c r="CQ61" i="5" l="1"/>
  <c r="Z30" i="10" s="1"/>
  <c r="CQ52" i="5"/>
  <c r="Z10" i="9" s="1"/>
  <c r="CQ50" i="5"/>
  <c r="Z8" i="9" s="1"/>
  <c r="CQ51" i="5"/>
  <c r="Z9" i="9" s="1"/>
  <c r="CQ62" i="5"/>
  <c r="Z31" i="10" s="1"/>
  <c r="CN58" i="5"/>
  <c r="CQ58" i="5"/>
  <c r="CO58" i="5"/>
  <c r="Z33" i="10" l="1"/>
  <c r="Z32" i="10" s="1"/>
  <c r="CQ63" i="5"/>
  <c r="CQ53" i="5"/>
  <c r="Z11" i="9" s="1"/>
  <c r="CL62" i="5" l="1"/>
  <c r="CK62" i="5"/>
  <c r="CJ62" i="5"/>
  <c r="CL61" i="5"/>
  <c r="CL63" i="5" s="1"/>
  <c r="CK61" i="5"/>
  <c r="CK63" i="5" s="1"/>
  <c r="CJ61" i="5"/>
  <c r="CJ63" i="5" s="1"/>
  <c r="CM57" i="5"/>
  <c r="CL57" i="5"/>
  <c r="CK57" i="5"/>
  <c r="CJ57" i="5"/>
  <c r="CM56" i="5"/>
  <c r="CL56" i="5"/>
  <c r="CK56" i="5"/>
  <c r="CJ56" i="5"/>
  <c r="CJ58" i="5" s="1"/>
  <c r="CM47" i="5"/>
  <c r="CL47" i="5"/>
  <c r="CK47" i="5"/>
  <c r="CJ47" i="5"/>
  <c r="CM46" i="5"/>
  <c r="CL46" i="5"/>
  <c r="CL52" i="5" s="1"/>
  <c r="CK46" i="5"/>
  <c r="CK52" i="5" s="1"/>
  <c r="CJ46" i="5"/>
  <c r="CJ52" i="5" s="1"/>
  <c r="CM45" i="5"/>
  <c r="CL45" i="5"/>
  <c r="CK45" i="5"/>
  <c r="CJ45" i="5"/>
  <c r="CM44" i="5"/>
  <c r="CL44" i="5"/>
  <c r="CL51" i="5" s="1"/>
  <c r="CL53" i="5" s="1"/>
  <c r="CK44" i="5"/>
  <c r="CK51" i="5" s="1"/>
  <c r="CK53" i="5" s="1"/>
  <c r="CJ44" i="5"/>
  <c r="CJ51" i="5" s="1"/>
  <c r="CJ53" i="5" s="1"/>
  <c r="CM43" i="5"/>
  <c r="CL43" i="5"/>
  <c r="CK43" i="5"/>
  <c r="CJ43" i="5"/>
  <c r="CM42" i="5"/>
  <c r="CL42" i="5"/>
  <c r="CL50" i="5" s="1"/>
  <c r="CK42" i="5"/>
  <c r="CK50" i="5" s="1"/>
  <c r="CJ42" i="5"/>
  <c r="CJ50" i="5" s="1"/>
  <c r="CK58" i="5" l="1"/>
  <c r="CM52" i="5"/>
  <c r="Y10" i="9" s="1"/>
  <c r="CM58" i="5"/>
  <c r="CM51" i="5"/>
  <c r="Y9" i="9" s="1"/>
  <c r="CM50" i="5"/>
  <c r="Y8" i="9" s="1"/>
  <c r="CL58" i="5"/>
  <c r="CM62" i="5"/>
  <c r="Y31" i="10" s="1"/>
  <c r="CM61" i="5"/>
  <c r="Y30" i="10" s="1"/>
  <c r="CM53" i="5" l="1"/>
  <c r="Y11" i="9" s="1"/>
  <c r="Y33" i="10"/>
  <c r="Y32" i="10" s="1"/>
  <c r="CM63" i="5"/>
  <c r="CH62" i="5" l="1"/>
  <c r="CG62" i="5"/>
  <c r="CF62" i="5"/>
  <c r="CH61" i="5"/>
  <c r="CH63" i="5" s="1"/>
  <c r="CG61" i="5"/>
  <c r="CG63" i="5" s="1"/>
  <c r="CF61" i="5"/>
  <c r="CF63" i="5" s="1"/>
  <c r="CI57" i="5"/>
  <c r="CH57" i="5"/>
  <c r="CG57" i="5"/>
  <c r="CF57" i="5"/>
  <c r="CI56" i="5"/>
  <c r="CH56" i="5"/>
  <c r="CG56" i="5"/>
  <c r="CF56" i="5"/>
  <c r="CI47" i="5"/>
  <c r="CH47" i="5"/>
  <c r="CG47" i="5"/>
  <c r="CF47" i="5"/>
  <c r="CI46" i="5"/>
  <c r="CH46" i="5"/>
  <c r="CH52" i="5" s="1"/>
  <c r="CG46" i="5"/>
  <c r="CG52" i="5" s="1"/>
  <c r="CF46" i="5"/>
  <c r="CF52" i="5" s="1"/>
  <c r="CI45" i="5"/>
  <c r="CH45" i="5"/>
  <c r="CG45" i="5"/>
  <c r="CF45" i="5"/>
  <c r="CI44" i="5"/>
  <c r="CH44" i="5"/>
  <c r="CH51" i="5" s="1"/>
  <c r="CH53" i="5" s="1"/>
  <c r="CG44" i="5"/>
  <c r="CG51" i="5" s="1"/>
  <c r="CG53" i="5" s="1"/>
  <c r="CF44" i="5"/>
  <c r="CF51" i="5" s="1"/>
  <c r="CF53" i="5" s="1"/>
  <c r="CI43" i="5"/>
  <c r="CH43" i="5"/>
  <c r="CG43" i="5"/>
  <c r="CF43" i="5"/>
  <c r="CI42" i="5"/>
  <c r="CH42" i="5"/>
  <c r="CH50" i="5" s="1"/>
  <c r="CG42" i="5"/>
  <c r="CG50" i="5" s="1"/>
  <c r="CF42" i="5"/>
  <c r="CF50" i="5" s="1"/>
  <c r="CG58" i="5" l="1"/>
  <c r="CH58" i="5"/>
  <c r="CI52" i="5"/>
  <c r="X10" i="9" s="1"/>
  <c r="CI58" i="5"/>
  <c r="CI50" i="5"/>
  <c r="X8" i="9" s="1"/>
  <c r="CI51" i="5"/>
  <c r="CI61" i="5"/>
  <c r="X30" i="10" s="1"/>
  <c r="CI62" i="5"/>
  <c r="X31" i="10" s="1"/>
  <c r="CF58" i="5"/>
  <c r="CI53" i="5" l="1"/>
  <c r="X11" i="9" s="1"/>
  <c r="X9" i="9"/>
  <c r="X33" i="10"/>
  <c r="X32" i="10" s="1"/>
  <c r="CI63" i="5"/>
  <c r="CB62" i="5" l="1"/>
  <c r="CC62" i="5"/>
  <c r="CD62" i="5"/>
  <c r="CB61" i="5"/>
  <c r="CB63" i="5" s="1"/>
  <c r="CC61" i="5"/>
  <c r="CC63" i="5" s="1"/>
  <c r="CD61" i="5"/>
  <c r="CD63" i="5" s="1"/>
  <c r="CC57" i="5"/>
  <c r="CD57" i="5"/>
  <c r="CE57" i="5"/>
  <c r="CC56" i="5"/>
  <c r="CD56" i="5"/>
  <c r="CE56" i="5"/>
  <c r="CB47" i="5"/>
  <c r="CC47" i="5"/>
  <c r="CD47" i="5"/>
  <c r="CE47" i="5"/>
  <c r="CB46" i="5"/>
  <c r="CB52" i="5" s="1"/>
  <c r="CC46" i="5"/>
  <c r="CC52" i="5" s="1"/>
  <c r="CD46" i="5"/>
  <c r="CD52" i="5" s="1"/>
  <c r="CE46" i="5"/>
  <c r="CB45" i="5"/>
  <c r="CC45" i="5"/>
  <c r="CD45" i="5"/>
  <c r="CE45" i="5"/>
  <c r="CB44" i="5"/>
  <c r="CB51" i="5" s="1"/>
  <c r="CB53" i="5" s="1"/>
  <c r="CC44" i="5"/>
  <c r="CC51" i="5" s="1"/>
  <c r="CC53" i="5" s="1"/>
  <c r="CD44" i="5"/>
  <c r="CD51" i="5" s="1"/>
  <c r="CD53" i="5" s="1"/>
  <c r="CE44" i="5"/>
  <c r="CB43" i="5"/>
  <c r="CC43" i="5"/>
  <c r="CD43" i="5"/>
  <c r="CE43" i="5"/>
  <c r="CB42" i="5"/>
  <c r="CB50" i="5" s="1"/>
  <c r="CC42" i="5"/>
  <c r="CC50" i="5" s="1"/>
  <c r="CD42" i="5"/>
  <c r="CD50" i="5" s="1"/>
  <c r="CE42" i="5"/>
  <c r="CE51" i="5" l="1"/>
  <c r="W9" i="9" s="1"/>
  <c r="CE52" i="5"/>
  <c r="W10" i="9" s="1"/>
  <c r="CE50" i="5"/>
  <c r="W8" i="9" s="1"/>
  <c r="CC58" i="5"/>
  <c r="CE58" i="5"/>
  <c r="CD58" i="5"/>
  <c r="CE53" i="5" l="1"/>
  <c r="W11" i="9" s="1"/>
  <c r="CB57" i="5"/>
  <c r="CE62" i="5" s="1"/>
  <c r="W31" i="10" s="1"/>
  <c r="CB56" i="5"/>
  <c r="CE61" i="5" s="1"/>
  <c r="CE63" i="5" l="1"/>
  <c r="W30" i="10"/>
  <c r="W33" i="10" s="1"/>
  <c r="W32" i="10" s="1"/>
  <c r="CB58" i="5"/>
  <c r="BZ62" i="5" l="1"/>
  <c r="BY62" i="5"/>
  <c r="BX62" i="5"/>
  <c r="BZ61" i="5"/>
  <c r="BZ63" i="5" s="1"/>
  <c r="BY61" i="5"/>
  <c r="BY63" i="5" s="1"/>
  <c r="BX61" i="5"/>
  <c r="BX63" i="5" s="1"/>
  <c r="CA57" i="5"/>
  <c r="BZ57" i="5"/>
  <c r="BY57" i="5"/>
  <c r="BX57" i="5"/>
  <c r="CA56" i="5"/>
  <c r="BZ56" i="5"/>
  <c r="BY56" i="5"/>
  <c r="BX56" i="5"/>
  <c r="CA47" i="5"/>
  <c r="BZ47" i="5"/>
  <c r="BY47" i="5"/>
  <c r="BX47" i="5"/>
  <c r="CA46" i="5"/>
  <c r="BZ46" i="5"/>
  <c r="BZ52" i="5" s="1"/>
  <c r="BY46" i="5"/>
  <c r="BY52" i="5" s="1"/>
  <c r="BX46" i="5"/>
  <c r="BX52" i="5" s="1"/>
  <c r="CA45" i="5"/>
  <c r="BZ45" i="5"/>
  <c r="BY45" i="5"/>
  <c r="BX45" i="5"/>
  <c r="CA44" i="5"/>
  <c r="BZ44" i="5"/>
  <c r="BZ51" i="5" s="1"/>
  <c r="BZ53" i="5" s="1"/>
  <c r="BY44" i="5"/>
  <c r="BY51" i="5" s="1"/>
  <c r="BY53" i="5" s="1"/>
  <c r="BX44" i="5"/>
  <c r="BX51" i="5" s="1"/>
  <c r="BX53" i="5" s="1"/>
  <c r="CA43" i="5"/>
  <c r="BZ43" i="5"/>
  <c r="BY43" i="5"/>
  <c r="BX43" i="5"/>
  <c r="CA42" i="5"/>
  <c r="BZ42" i="5"/>
  <c r="BZ50" i="5" s="1"/>
  <c r="BY42" i="5"/>
  <c r="BY50" i="5" s="1"/>
  <c r="BX42" i="5"/>
  <c r="BX50" i="5" s="1"/>
  <c r="BZ40" i="5"/>
  <c r="BY40" i="5"/>
  <c r="BX40" i="5"/>
  <c r="BX58" i="5" l="1"/>
  <c r="CA50" i="5"/>
  <c r="CA58" i="5"/>
  <c r="BY58" i="5"/>
  <c r="BZ58" i="5"/>
  <c r="CA52" i="5"/>
  <c r="CA51" i="5"/>
  <c r="CA62" i="5"/>
  <c r="CA61" i="5"/>
  <c r="CA53" i="5" l="1"/>
  <c r="V11" i="9" s="1"/>
  <c r="CA63" i="5"/>
  <c r="BR62" i="5" l="1"/>
  <c r="BQ62" i="5"/>
  <c r="BP62" i="5"/>
  <c r="BR61" i="5"/>
  <c r="BR63" i="5" s="1"/>
  <c r="BQ61" i="5"/>
  <c r="BQ63" i="5" s="1"/>
  <c r="BP61" i="5"/>
  <c r="BP63" i="5" s="1"/>
  <c r="BS57" i="5"/>
  <c r="BR57" i="5"/>
  <c r="BQ57" i="5"/>
  <c r="BP57" i="5"/>
  <c r="BS56" i="5"/>
  <c r="BR56" i="5"/>
  <c r="BQ56" i="5"/>
  <c r="BP56" i="5"/>
  <c r="BS47" i="5"/>
  <c r="BR47" i="5"/>
  <c r="BQ47" i="5"/>
  <c r="BP47" i="5"/>
  <c r="BS46" i="5"/>
  <c r="BR46" i="5"/>
  <c r="BR52" i="5" s="1"/>
  <c r="BQ46" i="5"/>
  <c r="BQ52" i="5" s="1"/>
  <c r="BP46" i="5"/>
  <c r="BP52" i="5" s="1"/>
  <c r="BS45" i="5"/>
  <c r="BR45" i="5"/>
  <c r="BQ45" i="5"/>
  <c r="BP45" i="5"/>
  <c r="BS44" i="5"/>
  <c r="BR44" i="5"/>
  <c r="BR51" i="5" s="1"/>
  <c r="BR53" i="5" s="1"/>
  <c r="BQ44" i="5"/>
  <c r="BQ51" i="5" s="1"/>
  <c r="BQ53" i="5" s="1"/>
  <c r="BP44" i="5"/>
  <c r="BP51" i="5" s="1"/>
  <c r="BP53" i="5" s="1"/>
  <c r="BS43" i="5"/>
  <c r="BR43" i="5"/>
  <c r="BQ43" i="5"/>
  <c r="BP43" i="5"/>
  <c r="BS42" i="5"/>
  <c r="BR42" i="5"/>
  <c r="BR50" i="5" s="1"/>
  <c r="BQ42" i="5"/>
  <c r="BQ50" i="5" s="1"/>
  <c r="BP42" i="5"/>
  <c r="BP50" i="5" s="1"/>
  <c r="BS40" i="5"/>
  <c r="BR40" i="5"/>
  <c r="BQ40" i="5"/>
  <c r="BP40" i="5"/>
  <c r="BS50" i="5" l="1"/>
  <c r="BS51" i="5"/>
  <c r="BS52" i="5"/>
  <c r="BS58" i="5"/>
  <c r="BQ58" i="5"/>
  <c r="BR58" i="5"/>
  <c r="T11" i="9"/>
  <c r="BP58" i="5"/>
  <c r="BS61" i="5"/>
  <c r="BS62" i="5"/>
  <c r="BS53" i="5" l="1"/>
  <c r="T33" i="10"/>
  <c r="T32" i="10" s="1"/>
  <c r="BS63" i="5"/>
  <c r="BN62" i="5" l="1"/>
  <c r="BM62" i="5"/>
  <c r="BL62" i="5"/>
  <c r="BN61" i="5"/>
  <c r="BN63" i="5" s="1"/>
  <c r="BM61" i="5"/>
  <c r="BM63" i="5" s="1"/>
  <c r="BL61" i="5"/>
  <c r="BL63" i="5" s="1"/>
  <c r="BO57" i="5"/>
  <c r="BN57" i="5"/>
  <c r="BM57" i="5"/>
  <c r="BL57" i="5"/>
  <c r="BO56" i="5"/>
  <c r="BN56" i="5"/>
  <c r="BM56" i="5"/>
  <c r="BL56" i="5"/>
  <c r="BO47" i="5"/>
  <c r="BN47" i="5"/>
  <c r="BM47" i="5"/>
  <c r="BL47" i="5"/>
  <c r="BO46" i="5"/>
  <c r="BN46" i="5"/>
  <c r="BN52" i="5" s="1"/>
  <c r="BM46" i="5"/>
  <c r="BM52" i="5" s="1"/>
  <c r="BL46" i="5"/>
  <c r="BL52" i="5" s="1"/>
  <c r="BO45" i="5"/>
  <c r="BN45" i="5"/>
  <c r="BM45" i="5"/>
  <c r="BL45" i="5"/>
  <c r="BO44" i="5"/>
  <c r="BN44" i="5"/>
  <c r="BN51" i="5" s="1"/>
  <c r="BN53" i="5" s="1"/>
  <c r="BM44" i="5"/>
  <c r="BM51" i="5" s="1"/>
  <c r="BM53" i="5" s="1"/>
  <c r="BL44" i="5"/>
  <c r="BL51" i="5" s="1"/>
  <c r="BL53" i="5" s="1"/>
  <c r="BO43" i="5"/>
  <c r="BN43" i="5"/>
  <c r="BM43" i="5"/>
  <c r="BL43" i="5"/>
  <c r="BO42" i="5"/>
  <c r="BN42" i="5"/>
  <c r="BN50" i="5" s="1"/>
  <c r="BM42" i="5"/>
  <c r="BM50" i="5" s="1"/>
  <c r="BL42" i="5"/>
  <c r="BL50" i="5" s="1"/>
  <c r="BO40" i="5"/>
  <c r="BN40" i="5"/>
  <c r="BM40" i="5"/>
  <c r="BL40" i="5"/>
  <c r="BM58" i="5" l="1"/>
  <c r="BO50" i="5"/>
  <c r="BO58" i="5"/>
  <c r="BO52" i="5"/>
  <c r="BO51" i="5"/>
  <c r="BL58" i="5"/>
  <c r="BO61" i="5"/>
  <c r="BO62" i="5"/>
  <c r="BN58" i="5"/>
  <c r="BO53" i="5" l="1"/>
  <c r="S11" i="9"/>
  <c r="S33" i="10"/>
  <c r="S32" i="10" s="1"/>
  <c r="BO63" i="5"/>
  <c r="BJ62" i="5" l="1"/>
  <c r="BI62" i="5"/>
  <c r="BH62" i="5"/>
  <c r="BJ61" i="5"/>
  <c r="BJ63" i="5" s="1"/>
  <c r="BI61" i="5"/>
  <c r="BI63" i="5" s="1"/>
  <c r="BH61" i="5"/>
  <c r="BH63" i="5" s="1"/>
  <c r="BK57" i="5"/>
  <c r="BJ57" i="5"/>
  <c r="BI57" i="5"/>
  <c r="BH57" i="5"/>
  <c r="BK56" i="5"/>
  <c r="BJ56" i="5"/>
  <c r="BI56" i="5"/>
  <c r="BH56" i="5"/>
  <c r="BH58" i="5" s="1"/>
  <c r="BK47" i="5"/>
  <c r="BJ47" i="5"/>
  <c r="BI47" i="5"/>
  <c r="BH47" i="5"/>
  <c r="BK46" i="5"/>
  <c r="BJ46" i="5"/>
  <c r="BJ52" i="5" s="1"/>
  <c r="BI46" i="5"/>
  <c r="BI52" i="5" s="1"/>
  <c r="BH46" i="5"/>
  <c r="BH52" i="5" s="1"/>
  <c r="BK45" i="5"/>
  <c r="BJ45" i="5"/>
  <c r="BI45" i="5"/>
  <c r="BH45" i="5"/>
  <c r="BK44" i="5"/>
  <c r="BJ44" i="5"/>
  <c r="BJ51" i="5" s="1"/>
  <c r="BJ53" i="5" s="1"/>
  <c r="BI44" i="5"/>
  <c r="BI51" i="5" s="1"/>
  <c r="BI53" i="5" s="1"/>
  <c r="BH44" i="5"/>
  <c r="BH51" i="5" s="1"/>
  <c r="BH53" i="5" s="1"/>
  <c r="BK43" i="5"/>
  <c r="BJ43" i="5"/>
  <c r="BI43" i="5"/>
  <c r="BH43" i="5"/>
  <c r="BK42" i="5"/>
  <c r="BJ42" i="5"/>
  <c r="BJ50" i="5" s="1"/>
  <c r="BI42" i="5"/>
  <c r="BI50" i="5" s="1"/>
  <c r="BH42" i="5"/>
  <c r="BH50" i="5" s="1"/>
  <c r="BK40" i="5"/>
  <c r="BJ40" i="5"/>
  <c r="BI40" i="5"/>
  <c r="BH40" i="5"/>
  <c r="BI58" i="5" l="1"/>
  <c r="BK50" i="5"/>
  <c r="BK51" i="5"/>
  <c r="BK52" i="5"/>
  <c r="BK58" i="5"/>
  <c r="BK61" i="5"/>
  <c r="BK62" i="5"/>
  <c r="BJ58" i="5"/>
  <c r="R11" i="9" l="1"/>
  <c r="BK53" i="5"/>
  <c r="BK63" i="5"/>
  <c r="R33" i="10" l="1"/>
  <c r="R32" i="10" s="1"/>
  <c r="BF62" i="5"/>
  <c r="BE62" i="5"/>
  <c r="BD62" i="5"/>
  <c r="BF61" i="5"/>
  <c r="BF63" i="5" s="1"/>
  <c r="BE61" i="5"/>
  <c r="BE63" i="5" s="1"/>
  <c r="BD61" i="5"/>
  <c r="BD63" i="5" s="1"/>
  <c r="BG57" i="5"/>
  <c r="BF57" i="5"/>
  <c r="BE57" i="5"/>
  <c r="BD57" i="5"/>
  <c r="BG56" i="5"/>
  <c r="BF56" i="5"/>
  <c r="BF58" i="5" s="1"/>
  <c r="BE56" i="5"/>
  <c r="BD56" i="5"/>
  <c r="BG47" i="5"/>
  <c r="BF47" i="5"/>
  <c r="BE47" i="5"/>
  <c r="BD47" i="5"/>
  <c r="BG46" i="5"/>
  <c r="BF46" i="5"/>
  <c r="BF52" i="5" s="1"/>
  <c r="BE46" i="5"/>
  <c r="BE52" i="5" s="1"/>
  <c r="BD46" i="5"/>
  <c r="BD52" i="5" s="1"/>
  <c r="BG45" i="5"/>
  <c r="BF45" i="5"/>
  <c r="BE45" i="5"/>
  <c r="BD45" i="5"/>
  <c r="BG44" i="5"/>
  <c r="BF44" i="5"/>
  <c r="BF51" i="5" s="1"/>
  <c r="BF53" i="5" s="1"/>
  <c r="BE44" i="5"/>
  <c r="BE51" i="5" s="1"/>
  <c r="BE53" i="5" s="1"/>
  <c r="BD44" i="5"/>
  <c r="BD51" i="5" s="1"/>
  <c r="BD53" i="5" s="1"/>
  <c r="BG43" i="5"/>
  <c r="BF43" i="5"/>
  <c r="BE43" i="5"/>
  <c r="BD43" i="5"/>
  <c r="BG42" i="5"/>
  <c r="BF42" i="5"/>
  <c r="BF50" i="5" s="1"/>
  <c r="BE42" i="5"/>
  <c r="BE50" i="5" s="1"/>
  <c r="BD42" i="5"/>
  <c r="BD50" i="5" s="1"/>
  <c r="BG40" i="5"/>
  <c r="BF40" i="5"/>
  <c r="BE40" i="5"/>
  <c r="BD40" i="5"/>
  <c r="BE58" i="5" l="1"/>
  <c r="BG50" i="5"/>
  <c r="BG58" i="5"/>
  <c r="BG52" i="5"/>
  <c r="BG51" i="5"/>
  <c r="Q11" i="9" s="1"/>
  <c r="BG61" i="5"/>
  <c r="BG62" i="5"/>
  <c r="BD58" i="5"/>
  <c r="BG53" i="5" l="1"/>
  <c r="BG63" i="5"/>
  <c r="Q33" i="10"/>
  <c r="Q32" i="10" s="1"/>
  <c r="BV40" i="5" l="1"/>
  <c r="BU40" i="5"/>
  <c r="BT40" i="5"/>
  <c r="BC40" i="5"/>
  <c r="BB40" i="5"/>
  <c r="BA40" i="5"/>
  <c r="AZ40" i="5"/>
  <c r="AY40" i="5"/>
  <c r="AX40" i="5"/>
  <c r="AW40" i="5"/>
  <c r="AV40" i="5"/>
  <c r="BB62" i="5" l="1"/>
  <c r="BA62" i="5"/>
  <c r="AZ62" i="5"/>
  <c r="BB61" i="5"/>
  <c r="BB63" i="5" s="1"/>
  <c r="BA61" i="5"/>
  <c r="BA63" i="5" s="1"/>
  <c r="AZ61" i="5"/>
  <c r="AZ63" i="5" s="1"/>
  <c r="BC57" i="5"/>
  <c r="BB57" i="5"/>
  <c r="BA57" i="5"/>
  <c r="AZ57" i="5"/>
  <c r="BC56" i="5"/>
  <c r="BB56" i="5"/>
  <c r="BA56" i="5"/>
  <c r="AZ56" i="5"/>
  <c r="BC47" i="5"/>
  <c r="BB47" i="5"/>
  <c r="BA47" i="5"/>
  <c r="AZ47" i="5"/>
  <c r="BC46" i="5"/>
  <c r="BB46" i="5"/>
  <c r="BB52" i="5" s="1"/>
  <c r="BA46" i="5"/>
  <c r="BA52" i="5" s="1"/>
  <c r="AZ46" i="5"/>
  <c r="AZ52" i="5" s="1"/>
  <c r="BC45" i="5"/>
  <c r="BB45" i="5"/>
  <c r="BA45" i="5"/>
  <c r="AZ45" i="5"/>
  <c r="BC44" i="5"/>
  <c r="BB44" i="5"/>
  <c r="BB51" i="5" s="1"/>
  <c r="BB53" i="5" s="1"/>
  <c r="BA44" i="5"/>
  <c r="BA51" i="5" s="1"/>
  <c r="BA53" i="5" s="1"/>
  <c r="AZ44" i="5"/>
  <c r="AZ51" i="5" s="1"/>
  <c r="AZ53" i="5" s="1"/>
  <c r="BC43" i="5"/>
  <c r="BB43" i="5"/>
  <c r="BA43" i="5"/>
  <c r="AZ43" i="5"/>
  <c r="BC42" i="5"/>
  <c r="BB42" i="5"/>
  <c r="BB50" i="5" s="1"/>
  <c r="BA42" i="5"/>
  <c r="BA50" i="5" s="1"/>
  <c r="AZ42" i="5"/>
  <c r="AZ50" i="5" s="1"/>
  <c r="BB58" i="5" l="1"/>
  <c r="BC52" i="5"/>
  <c r="BC50" i="5"/>
  <c r="P11" i="9" s="1"/>
  <c r="BC51" i="5"/>
  <c r="BC58" i="5"/>
  <c r="BA58" i="5"/>
  <c r="BC61" i="5"/>
  <c r="BC62" i="5"/>
  <c r="AZ58" i="5"/>
  <c r="BC53" i="5" l="1"/>
  <c r="BC63" i="5"/>
  <c r="P33" i="10"/>
  <c r="P32" i="10" s="1"/>
  <c r="BV62" i="5" l="1"/>
  <c r="BU62" i="5"/>
  <c r="BT62" i="5"/>
  <c r="BV61" i="5"/>
  <c r="BV63" i="5" s="1"/>
  <c r="BU61" i="5"/>
  <c r="BU63" i="5" s="1"/>
  <c r="BT61" i="5"/>
  <c r="BT63" i="5" s="1"/>
  <c r="BW57" i="5"/>
  <c r="BV57" i="5"/>
  <c r="BU57" i="5"/>
  <c r="BT57" i="5"/>
  <c r="BW56" i="5"/>
  <c r="BV56" i="5"/>
  <c r="BU56" i="5"/>
  <c r="BT56" i="5"/>
  <c r="BW47" i="5"/>
  <c r="BV47" i="5"/>
  <c r="BU47" i="5"/>
  <c r="BT47" i="5"/>
  <c r="BW46" i="5"/>
  <c r="BV46" i="5"/>
  <c r="BV52" i="5" s="1"/>
  <c r="BU46" i="5"/>
  <c r="BU52" i="5" s="1"/>
  <c r="BT46" i="5"/>
  <c r="BT52" i="5" s="1"/>
  <c r="BW45" i="5"/>
  <c r="BV45" i="5"/>
  <c r="BU45" i="5"/>
  <c r="BT45" i="5"/>
  <c r="BW44" i="5"/>
  <c r="BV44" i="5"/>
  <c r="BV51" i="5" s="1"/>
  <c r="BV53" i="5" s="1"/>
  <c r="BU44" i="5"/>
  <c r="BU51" i="5" s="1"/>
  <c r="BU53" i="5" s="1"/>
  <c r="BT44" i="5"/>
  <c r="BT51" i="5" s="1"/>
  <c r="BT53" i="5" s="1"/>
  <c r="BW43" i="5"/>
  <c r="BV43" i="5"/>
  <c r="BU43" i="5"/>
  <c r="BT43" i="5"/>
  <c r="BW42" i="5"/>
  <c r="BV42" i="5"/>
  <c r="BV50" i="5" s="1"/>
  <c r="BU42" i="5"/>
  <c r="BU50" i="5" s="1"/>
  <c r="BT42" i="5"/>
  <c r="BT50" i="5" s="1"/>
  <c r="BW52" i="5" l="1"/>
  <c r="BW58" i="5"/>
  <c r="BW51" i="5"/>
  <c r="BW50" i="5"/>
  <c r="BT58" i="5"/>
  <c r="BW61" i="5"/>
  <c r="BV58" i="5"/>
  <c r="BW62" i="5"/>
  <c r="U11" i="9"/>
  <c r="BU58" i="5"/>
  <c r="BW53" i="5" l="1"/>
  <c r="U33" i="10"/>
  <c r="U32" i="10" s="1"/>
  <c r="BW63" i="5"/>
  <c r="F35" i="10" l="1"/>
  <c r="G35" i="10" s="1"/>
  <c r="H35" i="10" s="1"/>
  <c r="I35" i="10" s="1"/>
  <c r="J35" i="10" s="1"/>
  <c r="K35" i="10" s="1"/>
  <c r="L35" i="10" s="1"/>
  <c r="M35" i="10" s="1"/>
  <c r="U35" i="10" s="1"/>
  <c r="AX62" i="5"/>
  <c r="AW62" i="5"/>
  <c r="AV62" i="5"/>
  <c r="AX61" i="5"/>
  <c r="AX63" i="5" s="1"/>
  <c r="AW61" i="5"/>
  <c r="AW63" i="5" s="1"/>
  <c r="AV61" i="5"/>
  <c r="AV63" i="5" s="1"/>
  <c r="AY57" i="5"/>
  <c r="AX57" i="5"/>
  <c r="AW57" i="5"/>
  <c r="AV57" i="5"/>
  <c r="AY56" i="5"/>
  <c r="AX56" i="5"/>
  <c r="AW56" i="5"/>
  <c r="AW58" i="5" s="1"/>
  <c r="AV56" i="5"/>
  <c r="AV58" i="5" s="1"/>
  <c r="AY47" i="5"/>
  <c r="AX47" i="5"/>
  <c r="AW47" i="5"/>
  <c r="AV47" i="5"/>
  <c r="AY46" i="5"/>
  <c r="AX46" i="5"/>
  <c r="AX52" i="5" s="1"/>
  <c r="AW46" i="5"/>
  <c r="AW52" i="5" s="1"/>
  <c r="AV46" i="5"/>
  <c r="AV52" i="5" s="1"/>
  <c r="AY45" i="5"/>
  <c r="AX45" i="5"/>
  <c r="AW45" i="5"/>
  <c r="AV45" i="5"/>
  <c r="AY44" i="5"/>
  <c r="AX44" i="5"/>
  <c r="AX51" i="5" s="1"/>
  <c r="AX53" i="5" s="1"/>
  <c r="AW44" i="5"/>
  <c r="AW51" i="5" s="1"/>
  <c r="AW53" i="5" s="1"/>
  <c r="AV44" i="5"/>
  <c r="AV51" i="5" s="1"/>
  <c r="AV53" i="5" s="1"/>
  <c r="AY43" i="5"/>
  <c r="AX43" i="5"/>
  <c r="AW43" i="5"/>
  <c r="AV43" i="5"/>
  <c r="AY42" i="5"/>
  <c r="AX42" i="5"/>
  <c r="AX50" i="5" s="1"/>
  <c r="AW42" i="5"/>
  <c r="AW50" i="5" s="1"/>
  <c r="AV42" i="5"/>
  <c r="AV50" i="5" s="1"/>
  <c r="AU40" i="5"/>
  <c r="AT40" i="5"/>
  <c r="AS40" i="5"/>
  <c r="AR40" i="5"/>
  <c r="AP40" i="5"/>
  <c r="AO40" i="5"/>
  <c r="AN40" i="5"/>
  <c r="AM40" i="5"/>
  <c r="AL40" i="5"/>
  <c r="AK40" i="5"/>
  <c r="AJ40" i="5"/>
  <c r="AI40" i="5"/>
  <c r="AH40" i="5"/>
  <c r="AG40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AQ40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AU46" i="5"/>
  <c r="AU52" i="5" s="1"/>
  <c r="AT46" i="5"/>
  <c r="AT52" i="5" s="1"/>
  <c r="AS46" i="5"/>
  <c r="AS52" i="5" s="1"/>
  <c r="AR46" i="5"/>
  <c r="AR52" i="5" s="1"/>
  <c r="AQ46" i="5"/>
  <c r="AP46" i="5"/>
  <c r="AP52" i="5" s="1"/>
  <c r="AO46" i="5"/>
  <c r="AO52" i="5" s="1"/>
  <c r="AN46" i="5"/>
  <c r="AN52" i="5" s="1"/>
  <c r="AM46" i="5"/>
  <c r="AL46" i="5"/>
  <c r="AL52" i="5" s="1"/>
  <c r="AK46" i="5"/>
  <c r="AK52" i="5" s="1"/>
  <c r="AJ46" i="5"/>
  <c r="AJ52" i="5" s="1"/>
  <c r="AI46" i="5"/>
  <c r="AH46" i="5"/>
  <c r="AH52" i="5" s="1"/>
  <c r="AG46" i="5"/>
  <c r="AG52" i="5" s="1"/>
  <c r="AF46" i="5"/>
  <c r="AF52" i="5" s="1"/>
  <c r="AE46" i="5"/>
  <c r="AD46" i="5"/>
  <c r="AD52" i="5" s="1"/>
  <c r="AC46" i="5"/>
  <c r="AC52" i="5" s="1"/>
  <c r="AB46" i="5"/>
  <c r="AB52" i="5" s="1"/>
  <c r="AA46" i="5"/>
  <c r="Z46" i="5"/>
  <c r="Z52" i="5" s="1"/>
  <c r="Y46" i="5"/>
  <c r="Y52" i="5" s="1"/>
  <c r="X46" i="5"/>
  <c r="X52" i="5" s="1"/>
  <c r="W46" i="5"/>
  <c r="V46" i="5"/>
  <c r="V52" i="5" s="1"/>
  <c r="U46" i="5"/>
  <c r="U52" i="5" s="1"/>
  <c r="T46" i="5"/>
  <c r="T52" i="5" s="1"/>
  <c r="S46" i="5"/>
  <c r="R46" i="5"/>
  <c r="R52" i="5" s="1"/>
  <c r="Q46" i="5"/>
  <c r="Q52" i="5" s="1"/>
  <c r="P46" i="5"/>
  <c r="P52" i="5" s="1"/>
  <c r="O46" i="5"/>
  <c r="N46" i="5"/>
  <c r="N52" i="5" s="1"/>
  <c r="M46" i="5"/>
  <c r="M52" i="5" s="1"/>
  <c r="L46" i="5"/>
  <c r="L52" i="5" s="1"/>
  <c r="K46" i="5"/>
  <c r="J46" i="5"/>
  <c r="J52" i="5" s="1"/>
  <c r="I46" i="5"/>
  <c r="I52" i="5" s="1"/>
  <c r="H46" i="5"/>
  <c r="H52" i="5" s="1"/>
  <c r="AU45" i="5"/>
  <c r="AT45" i="5"/>
  <c r="AS45" i="5"/>
  <c r="AR45" i="5"/>
  <c r="AQ45" i="5"/>
  <c r="AP45" i="5"/>
  <c r="AO45" i="5"/>
  <c r="AN45" i="5"/>
  <c r="AM45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AU44" i="5"/>
  <c r="AU51" i="5" s="1"/>
  <c r="AT44" i="5"/>
  <c r="AT51" i="5" s="1"/>
  <c r="AT53" i="5" s="1"/>
  <c r="AS44" i="5"/>
  <c r="AS51" i="5" s="1"/>
  <c r="AS53" i="5" s="1"/>
  <c r="AR44" i="5"/>
  <c r="AR51" i="5" s="1"/>
  <c r="AR53" i="5" s="1"/>
  <c r="AQ44" i="5"/>
  <c r="AP44" i="5"/>
  <c r="AP51" i="5" s="1"/>
  <c r="AP53" i="5" s="1"/>
  <c r="AO44" i="5"/>
  <c r="AO51" i="5" s="1"/>
  <c r="AO53" i="5" s="1"/>
  <c r="AN44" i="5"/>
  <c r="AN51" i="5" s="1"/>
  <c r="AN53" i="5" s="1"/>
  <c r="AM44" i="5"/>
  <c r="AL44" i="5"/>
  <c r="AL51" i="5" s="1"/>
  <c r="AL53" i="5" s="1"/>
  <c r="AK44" i="5"/>
  <c r="AK51" i="5" s="1"/>
  <c r="AK53" i="5" s="1"/>
  <c r="AJ44" i="5"/>
  <c r="AJ51" i="5" s="1"/>
  <c r="AJ53" i="5" s="1"/>
  <c r="AI44" i="5"/>
  <c r="AH44" i="5"/>
  <c r="AH51" i="5" s="1"/>
  <c r="AH53" i="5" s="1"/>
  <c r="AG44" i="5"/>
  <c r="AG51" i="5" s="1"/>
  <c r="AG53" i="5" s="1"/>
  <c r="AF44" i="5"/>
  <c r="AF51" i="5" s="1"/>
  <c r="AF53" i="5" s="1"/>
  <c r="AE44" i="5"/>
  <c r="AD44" i="5"/>
  <c r="AD51" i="5" s="1"/>
  <c r="AD53" i="5" s="1"/>
  <c r="AC44" i="5"/>
  <c r="AC51" i="5" s="1"/>
  <c r="AC53" i="5" s="1"/>
  <c r="AB44" i="5"/>
  <c r="AB51" i="5" s="1"/>
  <c r="AB53" i="5" s="1"/>
  <c r="AA44" i="5"/>
  <c r="Z44" i="5"/>
  <c r="Z51" i="5" s="1"/>
  <c r="Z53" i="5" s="1"/>
  <c r="Y44" i="5"/>
  <c r="Y51" i="5" s="1"/>
  <c r="Y53" i="5" s="1"/>
  <c r="X44" i="5"/>
  <c r="X51" i="5" s="1"/>
  <c r="X53" i="5" s="1"/>
  <c r="W44" i="5"/>
  <c r="V44" i="5"/>
  <c r="V51" i="5" s="1"/>
  <c r="V53" i="5" s="1"/>
  <c r="U44" i="5"/>
  <c r="U51" i="5" s="1"/>
  <c r="U53" i="5" s="1"/>
  <c r="T44" i="5"/>
  <c r="T51" i="5" s="1"/>
  <c r="T53" i="5" s="1"/>
  <c r="S44" i="5"/>
  <c r="R44" i="5"/>
  <c r="R51" i="5" s="1"/>
  <c r="R53" i="5" s="1"/>
  <c r="Q44" i="5"/>
  <c r="Q51" i="5" s="1"/>
  <c r="Q53" i="5" s="1"/>
  <c r="P44" i="5"/>
  <c r="P51" i="5" s="1"/>
  <c r="P53" i="5" s="1"/>
  <c r="O44" i="5"/>
  <c r="N44" i="5"/>
  <c r="N51" i="5" s="1"/>
  <c r="N53" i="5" s="1"/>
  <c r="M44" i="5"/>
  <c r="M51" i="5" s="1"/>
  <c r="M53" i="5" s="1"/>
  <c r="L44" i="5"/>
  <c r="L51" i="5" s="1"/>
  <c r="L53" i="5" s="1"/>
  <c r="K44" i="5"/>
  <c r="J44" i="5"/>
  <c r="J51" i="5" s="1"/>
  <c r="J53" i="5" s="1"/>
  <c r="I44" i="5"/>
  <c r="I51" i="5" s="1"/>
  <c r="I53" i="5" s="1"/>
  <c r="H44" i="5"/>
  <c r="H51" i="5" s="1"/>
  <c r="H53" i="5" s="1"/>
  <c r="AU43" i="5"/>
  <c r="AT43" i="5"/>
  <c r="AS43" i="5"/>
  <c r="AR43" i="5"/>
  <c r="AQ43" i="5"/>
  <c r="AP43" i="5"/>
  <c r="AO43" i="5"/>
  <c r="AN43" i="5"/>
  <c r="AM43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AU42" i="5"/>
  <c r="AU50" i="5" s="1"/>
  <c r="AT42" i="5"/>
  <c r="AT50" i="5" s="1"/>
  <c r="AS42" i="5"/>
  <c r="AS50" i="5" s="1"/>
  <c r="AR42" i="5"/>
  <c r="AR50" i="5" s="1"/>
  <c r="AQ42" i="5"/>
  <c r="AP42" i="5"/>
  <c r="AP50" i="5" s="1"/>
  <c r="AO42" i="5"/>
  <c r="AO50" i="5" s="1"/>
  <c r="AN42" i="5"/>
  <c r="AN50" i="5" s="1"/>
  <c r="AM42" i="5"/>
  <c r="AL42" i="5"/>
  <c r="AL50" i="5" s="1"/>
  <c r="AK42" i="5"/>
  <c r="AK50" i="5" s="1"/>
  <c r="AJ42" i="5"/>
  <c r="AJ50" i="5" s="1"/>
  <c r="AI42" i="5"/>
  <c r="AI50" i="5" s="1"/>
  <c r="AH42" i="5"/>
  <c r="AH50" i="5" s="1"/>
  <c r="AG42" i="5"/>
  <c r="AG50" i="5" s="1"/>
  <c r="AF42" i="5"/>
  <c r="AF50" i="5" s="1"/>
  <c r="AE42" i="5"/>
  <c r="AD42" i="5"/>
  <c r="AD50" i="5" s="1"/>
  <c r="AC42" i="5"/>
  <c r="AC50" i="5" s="1"/>
  <c r="AB42" i="5"/>
  <c r="AB50" i="5" s="1"/>
  <c r="AA42" i="5"/>
  <c r="Z42" i="5"/>
  <c r="Z50" i="5" s="1"/>
  <c r="Y42" i="5"/>
  <c r="Y50" i="5" s="1"/>
  <c r="X42" i="5"/>
  <c r="X50" i="5" s="1"/>
  <c r="W42" i="5"/>
  <c r="W50" i="5" s="1"/>
  <c r="V42" i="5"/>
  <c r="V50" i="5" s="1"/>
  <c r="U42" i="5"/>
  <c r="U50" i="5" s="1"/>
  <c r="T42" i="5"/>
  <c r="T50" i="5" s="1"/>
  <c r="S42" i="5"/>
  <c r="R42" i="5"/>
  <c r="R50" i="5" s="1"/>
  <c r="Q42" i="5"/>
  <c r="Q50" i="5" s="1"/>
  <c r="P42" i="5"/>
  <c r="P50" i="5" s="1"/>
  <c r="O42" i="5"/>
  <c r="N42" i="5"/>
  <c r="N50" i="5" s="1"/>
  <c r="M42" i="5"/>
  <c r="M50" i="5" s="1"/>
  <c r="L42" i="5"/>
  <c r="L50" i="5" s="1"/>
  <c r="K42" i="5"/>
  <c r="J42" i="5"/>
  <c r="J50" i="5" s="1"/>
  <c r="I42" i="5"/>
  <c r="I50" i="5" s="1"/>
  <c r="H42" i="5"/>
  <c r="H50" i="5" s="1"/>
  <c r="G47" i="5"/>
  <c r="G46" i="5"/>
  <c r="G45" i="5"/>
  <c r="G44" i="5"/>
  <c r="G43" i="5"/>
  <c r="G42" i="5"/>
  <c r="F57" i="5"/>
  <c r="E57" i="5"/>
  <c r="D57" i="5"/>
  <c r="F56" i="5"/>
  <c r="E56" i="5"/>
  <c r="D56" i="5"/>
  <c r="AT62" i="5"/>
  <c r="AS62" i="5"/>
  <c r="AR62" i="5"/>
  <c r="AP62" i="5"/>
  <c r="AO62" i="5"/>
  <c r="AN62" i="5"/>
  <c r="AL62" i="5"/>
  <c r="AK62" i="5"/>
  <c r="AJ62" i="5"/>
  <c r="AH62" i="5"/>
  <c r="AG62" i="5"/>
  <c r="AF62" i="5"/>
  <c r="AD62" i="5"/>
  <c r="AC62" i="5"/>
  <c r="AB62" i="5"/>
  <c r="Z62" i="5"/>
  <c r="Y62" i="5"/>
  <c r="X62" i="5"/>
  <c r="V62" i="5"/>
  <c r="U62" i="5"/>
  <c r="T62" i="5"/>
  <c r="R62" i="5"/>
  <c r="Q62" i="5"/>
  <c r="P62" i="5"/>
  <c r="N62" i="5"/>
  <c r="M62" i="5"/>
  <c r="L62" i="5"/>
  <c r="J62" i="5"/>
  <c r="I62" i="5"/>
  <c r="H62" i="5"/>
  <c r="AT61" i="5"/>
  <c r="AT63" i="5" s="1"/>
  <c r="AS61" i="5"/>
  <c r="AS63" i="5" s="1"/>
  <c r="AR61" i="5"/>
  <c r="AR63" i="5" s="1"/>
  <c r="AP61" i="5"/>
  <c r="AP63" i="5" s="1"/>
  <c r="AO61" i="5"/>
  <c r="AO63" i="5" s="1"/>
  <c r="AN61" i="5"/>
  <c r="AN63" i="5" s="1"/>
  <c r="AL61" i="5"/>
  <c r="AL63" i="5" s="1"/>
  <c r="AK61" i="5"/>
  <c r="AK63" i="5" s="1"/>
  <c r="AJ61" i="5"/>
  <c r="AJ63" i="5" s="1"/>
  <c r="AH61" i="5"/>
  <c r="AH63" i="5" s="1"/>
  <c r="AG61" i="5"/>
  <c r="AG63" i="5" s="1"/>
  <c r="AF61" i="5"/>
  <c r="AF63" i="5" s="1"/>
  <c r="AD61" i="5"/>
  <c r="AD63" i="5" s="1"/>
  <c r="AC61" i="5"/>
  <c r="AC63" i="5" s="1"/>
  <c r="AB61" i="5"/>
  <c r="AB63" i="5" s="1"/>
  <c r="Z61" i="5"/>
  <c r="Z63" i="5" s="1"/>
  <c r="Y61" i="5"/>
  <c r="Y63" i="5" s="1"/>
  <c r="X61" i="5"/>
  <c r="X63" i="5" s="1"/>
  <c r="V61" i="5"/>
  <c r="V63" i="5" s="1"/>
  <c r="U61" i="5"/>
  <c r="U63" i="5" s="1"/>
  <c r="T61" i="5"/>
  <c r="T63" i="5" s="1"/>
  <c r="R61" i="5"/>
  <c r="R63" i="5" s="1"/>
  <c r="Q61" i="5"/>
  <c r="Q63" i="5" s="1"/>
  <c r="P61" i="5"/>
  <c r="P63" i="5" s="1"/>
  <c r="N61" i="5"/>
  <c r="N63" i="5" s="1"/>
  <c r="M61" i="5"/>
  <c r="M63" i="5" s="1"/>
  <c r="L61" i="5"/>
  <c r="L63" i="5" s="1"/>
  <c r="J61" i="5"/>
  <c r="J63" i="5" s="1"/>
  <c r="I61" i="5"/>
  <c r="I63" i="5" s="1"/>
  <c r="H61" i="5"/>
  <c r="H63" i="5" s="1"/>
  <c r="AQ57" i="5"/>
  <c r="AP57" i="5"/>
  <c r="AO57" i="5"/>
  <c r="AN57" i="5"/>
  <c r="AM57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AQ56" i="5"/>
  <c r="AP56" i="5"/>
  <c r="AO56" i="5"/>
  <c r="AN56" i="5"/>
  <c r="AM56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AT57" i="5"/>
  <c r="AT56" i="5"/>
  <c r="AR57" i="5"/>
  <c r="AS57" i="5"/>
  <c r="AU57" i="5"/>
  <c r="AU56" i="5"/>
  <c r="AS56" i="5"/>
  <c r="AR56" i="5"/>
  <c r="M11" i="9"/>
  <c r="L33" i="10"/>
  <c r="L32" i="10" s="1"/>
  <c r="L11" i="9"/>
  <c r="K33" i="10"/>
  <c r="K32" i="10" s="1"/>
  <c r="K11" i="9"/>
  <c r="E33" i="10"/>
  <c r="E32" i="10" s="1"/>
  <c r="F33" i="10"/>
  <c r="F32" i="10" s="1"/>
  <c r="G33" i="10"/>
  <c r="G32" i="10" s="1"/>
  <c r="H33" i="10"/>
  <c r="H32" i="10" s="1"/>
  <c r="I33" i="10"/>
  <c r="I32" i="10" s="1"/>
  <c r="J33" i="10"/>
  <c r="J32" i="10" s="1"/>
  <c r="E11" i="9"/>
  <c r="F11" i="9"/>
  <c r="G11" i="9"/>
  <c r="H11" i="9"/>
  <c r="I11" i="9"/>
  <c r="J11" i="9"/>
  <c r="AY50" i="5" l="1"/>
  <c r="AY51" i="5"/>
  <c r="AY52" i="5"/>
  <c r="AY58" i="5"/>
  <c r="S35" i="10"/>
  <c r="AA35" i="10" s="1"/>
  <c r="R35" i="10"/>
  <c r="Z35" i="10" s="1"/>
  <c r="Q35" i="10"/>
  <c r="Y35" i="10" s="1"/>
  <c r="O52" i="5"/>
  <c r="W52" i="5"/>
  <c r="G58" i="5"/>
  <c r="AQ58" i="5"/>
  <c r="S58" i="5" l="1"/>
  <c r="D58" i="5"/>
  <c r="AK58" i="5"/>
  <c r="L58" i="5"/>
  <c r="AE51" i="5"/>
  <c r="K62" i="5"/>
  <c r="T58" i="5"/>
  <c r="AQ62" i="5"/>
  <c r="AR58" i="5"/>
  <c r="N58" i="5"/>
  <c r="R58" i="5"/>
  <c r="AH58" i="5"/>
  <c r="AL58" i="5"/>
  <c r="G62" i="5"/>
  <c r="AQ50" i="5"/>
  <c r="AE52" i="5"/>
  <c r="AM52" i="5"/>
  <c r="W58" i="5"/>
  <c r="AE58" i="5"/>
  <c r="AI58" i="5"/>
  <c r="E58" i="5"/>
  <c r="I58" i="5"/>
  <c r="AG58" i="5"/>
  <c r="K50" i="5"/>
  <c r="P58" i="5"/>
  <c r="F58" i="5"/>
  <c r="G50" i="5"/>
  <c r="S50" i="5"/>
  <c r="AE50" i="5"/>
  <c r="O50" i="5"/>
  <c r="AM50" i="5"/>
  <c r="AO58" i="5"/>
  <c r="G51" i="5"/>
  <c r="AA50" i="5"/>
  <c r="AA52" i="5"/>
  <c r="W61" i="5"/>
  <c r="W62" i="5"/>
  <c r="S61" i="5"/>
  <c r="AM61" i="5"/>
  <c r="K61" i="5"/>
  <c r="G61" i="5"/>
  <c r="K51" i="5"/>
  <c r="O51" i="5"/>
  <c r="S51" i="5"/>
  <c r="W51" i="5"/>
  <c r="W53" i="5" s="1"/>
  <c r="K52" i="5"/>
  <c r="H58" i="5"/>
  <c r="AB58" i="5"/>
  <c r="AM58" i="5"/>
  <c r="S62" i="5"/>
  <c r="AU61" i="5"/>
  <c r="AJ58" i="5"/>
  <c r="AQ61" i="5"/>
  <c r="J58" i="5"/>
  <c r="V58" i="5"/>
  <c r="AM62" i="5"/>
  <c r="G52" i="5"/>
  <c r="AI52" i="5"/>
  <c r="N11" i="9"/>
  <c r="Q58" i="5"/>
  <c r="U58" i="5"/>
  <c r="AA51" i="5"/>
  <c r="AS58" i="5"/>
  <c r="AU62" i="5"/>
  <c r="AT58" i="5"/>
  <c r="AU53" i="5"/>
  <c r="AM51" i="5"/>
  <c r="Z58" i="5"/>
  <c r="AE62" i="5"/>
  <c r="AN58" i="5"/>
  <c r="M58" i="5"/>
  <c r="O58" i="5"/>
  <c r="AI51" i="5"/>
  <c r="S52" i="5"/>
  <c r="AU58" i="5"/>
  <c r="K58" i="5"/>
  <c r="O61" i="5"/>
  <c r="Y58" i="5"/>
  <c r="AC58" i="5"/>
  <c r="AP58" i="5"/>
  <c r="O62" i="5"/>
  <c r="AQ51" i="5"/>
  <c r="AQ52" i="5"/>
  <c r="M33" i="10" l="1"/>
  <c r="M32" i="10" s="1"/>
  <c r="S53" i="5"/>
  <c r="G63" i="5"/>
  <c r="K63" i="5"/>
  <c r="O53" i="5"/>
  <c r="AM53" i="5"/>
  <c r="AA53" i="5"/>
  <c r="G53" i="5"/>
  <c r="W63" i="5"/>
  <c r="AM63" i="5"/>
  <c r="K53" i="5"/>
  <c r="AI53" i="5"/>
  <c r="N33" i="10"/>
  <c r="N32" i="10" s="1"/>
  <c r="AU63" i="5"/>
  <c r="O63" i="5"/>
  <c r="N35" i="10"/>
  <c r="T35" i="10" s="1"/>
  <c r="O35" i="10"/>
  <c r="W35" i="10" s="1"/>
  <c r="AB35" i="10" s="1"/>
  <c r="AY61" i="5"/>
  <c r="AY62" i="5"/>
  <c r="O11" i="9"/>
  <c r="AY53" i="5"/>
  <c r="AQ53" i="5"/>
  <c r="AX58" i="5"/>
  <c r="AE61" i="5"/>
  <c r="AE63" i="5" s="1"/>
  <c r="AI61" i="5"/>
  <c r="AA61" i="5"/>
  <c r="AQ63" i="5"/>
  <c r="S63" i="5"/>
  <c r="AA58" i="5"/>
  <c r="AA62" i="5"/>
  <c r="X58" i="5"/>
  <c r="AI62" i="5"/>
  <c r="AF58" i="5"/>
  <c r="AE53" i="5"/>
  <c r="AD58" i="5"/>
  <c r="V35" i="10" l="1"/>
  <c r="P35" i="10"/>
  <c r="X35" i="10" s="1"/>
  <c r="AY63" i="5"/>
  <c r="V33" i="10"/>
  <c r="V32" i="10" s="1"/>
  <c r="O33" i="10"/>
  <c r="O32" i="10" s="1"/>
  <c r="AI63" i="5"/>
  <c r="AA63" i="5"/>
  <c r="D32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<sst xmlns="http://schemas.openxmlformats.org/spreadsheetml/2006/main" count="561" uniqueCount="362">
  <si>
    <t>2001 Q1</t>
  </si>
  <si>
    <t>2001 Q2</t>
  </si>
  <si>
    <t>2001 Q3</t>
  </si>
  <si>
    <t>2001 Q4</t>
  </si>
  <si>
    <t>2002 Q1</t>
  </si>
  <si>
    <t>2002 Q2</t>
  </si>
  <si>
    <t>2002 Q3</t>
  </si>
  <si>
    <t>2002 Q4</t>
  </si>
  <si>
    <t>2003 Q1</t>
  </si>
  <si>
    <t>2003 Q2</t>
  </si>
  <si>
    <t>2003 Q3</t>
  </si>
  <si>
    <t>2003 Q4</t>
  </si>
  <si>
    <t>2004 Q1</t>
  </si>
  <si>
    <t>2004 Q2</t>
  </si>
  <si>
    <t>2004 Q3</t>
  </si>
  <si>
    <t>2004 Q4</t>
  </si>
  <si>
    <t>2005 Q1</t>
  </si>
  <si>
    <t>2005 Q2</t>
  </si>
  <si>
    <t>2005 Q3</t>
  </si>
  <si>
    <t>2005 Q4</t>
  </si>
  <si>
    <t>2006 Q1</t>
  </si>
  <si>
    <t>2006 Q2</t>
  </si>
  <si>
    <t>2006 Q3</t>
  </si>
  <si>
    <t>2006 Q4</t>
  </si>
  <si>
    <t>2007Q1</t>
  </si>
  <si>
    <t>2007 Q2</t>
  </si>
  <si>
    <t>2007 Q3</t>
  </si>
  <si>
    <t>2007 Q4</t>
  </si>
  <si>
    <t>2008 Q1</t>
  </si>
  <si>
    <t>2008 Q2</t>
  </si>
  <si>
    <t>2008 Q3</t>
  </si>
  <si>
    <t>2008 Q4</t>
  </si>
  <si>
    <t>2009 Q1</t>
  </si>
  <si>
    <t>2009 Q2</t>
  </si>
  <si>
    <t>2009 Q3</t>
  </si>
  <si>
    <t>2009 Q4</t>
  </si>
  <si>
    <t>2010 Q1</t>
  </si>
  <si>
    <t>2010 Q2</t>
  </si>
  <si>
    <t>2010 Q3</t>
  </si>
  <si>
    <t>2010 Q4</t>
  </si>
  <si>
    <t>2011 Q1</t>
  </si>
  <si>
    <t>2011 Q2</t>
  </si>
  <si>
    <t>2011 Q3</t>
  </si>
  <si>
    <t>2011 Q4</t>
  </si>
  <si>
    <t>2012 Q1</t>
  </si>
  <si>
    <t>2012 Q2</t>
  </si>
  <si>
    <t>2012 Q3</t>
  </si>
  <si>
    <t>2012 Q4</t>
  </si>
  <si>
    <t>2013 Q1</t>
  </si>
  <si>
    <t>2013 Q2</t>
  </si>
  <si>
    <t>2013 Q3</t>
  </si>
  <si>
    <t>2013 Q4</t>
  </si>
  <si>
    <t>2014 Q1</t>
  </si>
  <si>
    <t>2014 Q2</t>
  </si>
  <si>
    <t>2014 Q3</t>
  </si>
  <si>
    <t>2014 Q4</t>
  </si>
  <si>
    <t>2015 Q1</t>
  </si>
  <si>
    <t>2015 Q2</t>
  </si>
  <si>
    <t>2015 Q3</t>
  </si>
  <si>
    <t>2015 Q4</t>
  </si>
  <si>
    <t>2016 Q1</t>
  </si>
  <si>
    <t>2016 Q2</t>
  </si>
  <si>
    <t>2016 Q3</t>
  </si>
  <si>
    <t>2016 Q4</t>
  </si>
  <si>
    <t>2017 Q1</t>
  </si>
  <si>
    <t>2017 Q2</t>
  </si>
  <si>
    <t>2017 Q3</t>
  </si>
  <si>
    <t>2017 Q4</t>
  </si>
  <si>
    <t>2018 Q1</t>
  </si>
  <si>
    <t>2018 Q2</t>
  </si>
  <si>
    <t>2018 Q3</t>
  </si>
  <si>
    <t>2018 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</si>
  <si>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</si>
  <si>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</si>
  <si>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</si>
  <si>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</si>
  <si>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</si>
  <si>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</si>
  <si>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</si>
  <si>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</si>
  <si>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</si>
  <si>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</si>
  <si>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</si>
  <si>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</si>
  <si>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</si>
  <si>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</si>
  <si>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</si>
  <si>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</si>
  <si>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Fitch (upgrade)</t>
  </si>
  <si>
    <t>Fitch (downgrade)</t>
  </si>
  <si>
    <t>Moody's (upgrade)</t>
  </si>
  <si>
    <t>Moody's (downgrade)</t>
  </si>
  <si>
    <t>Standard &amp; Poor's (upgrade)</t>
  </si>
  <si>
    <t>Standard &amp; Poor's (downgrade)</t>
  </si>
  <si>
    <t>.</t>
  </si>
  <si>
    <t>Fitch (activity)</t>
  </si>
  <si>
    <t>Moody's (activity)</t>
  </si>
  <si>
    <t>Standard &amp; Poor's (activity)</t>
  </si>
  <si>
    <t>Annual Activity</t>
  </si>
  <si>
    <t>Quarterly Upgrade</t>
  </si>
  <si>
    <t>Quarterly Downgrade</t>
  </si>
  <si>
    <t>Quarterly Activity</t>
  </si>
  <si>
    <t>Annual Upgrade</t>
  </si>
  <si>
    <t>Annual Downgrade</t>
  </si>
  <si>
    <t>Total Rating Activity</t>
  </si>
  <si>
    <t>Fitch</t>
  </si>
  <si>
    <t xml:space="preserve">Moody's </t>
  </si>
  <si>
    <t>Standard &amp; Poor's</t>
  </si>
  <si>
    <t xml:space="preserve">Total </t>
  </si>
  <si>
    <t>Direction of Ratings Actions</t>
  </si>
  <si>
    <t>Upgrades</t>
  </si>
  <si>
    <t>Downgrades</t>
  </si>
  <si>
    <t>% Upgrades</t>
  </si>
  <si>
    <t>Upgrades = Downgrades</t>
  </si>
  <si>
    <t>Source: Fitch Ratings, Moody's, Standard &amp; Poor's</t>
  </si>
  <si>
    <t>#</t>
  </si>
  <si>
    <t>%</t>
  </si>
  <si>
    <t>A or higher</t>
  </si>
  <si>
    <t>A-</t>
  </si>
  <si>
    <t>BBB+</t>
  </si>
  <si>
    <t>BBB</t>
  </si>
  <si>
    <t>BBB-</t>
  </si>
  <si>
    <t>Below BBB-</t>
  </si>
  <si>
    <t>Total</t>
  </si>
  <si>
    <t>Investment Grade</t>
  </si>
  <si>
    <t>MOODY'S</t>
  </si>
  <si>
    <t>S&amp;P</t>
  </si>
  <si>
    <t>FITCH</t>
  </si>
  <si>
    <t>Aaa</t>
  </si>
  <si>
    <t>AAA</t>
  </si>
  <si>
    <t>Aa1</t>
  </si>
  <si>
    <t>AA+</t>
  </si>
  <si>
    <t>Aa2</t>
  </si>
  <si>
    <t>AA</t>
  </si>
  <si>
    <t>Aa3</t>
  </si>
  <si>
    <t>AA-</t>
  </si>
  <si>
    <t>A1</t>
  </si>
  <si>
    <t>A+</t>
  </si>
  <si>
    <t>A2</t>
  </si>
  <si>
    <t>A</t>
  </si>
  <si>
    <t>A3</t>
  </si>
  <si>
    <t>Baa1</t>
  </si>
  <si>
    <t>Baa2</t>
  </si>
  <si>
    <t>Baa3</t>
  </si>
  <si>
    <t>Speculative Grade</t>
  </si>
  <si>
    <t>Ba1</t>
  </si>
  <si>
    <t>BB+</t>
  </si>
  <si>
    <t>Ba2</t>
  </si>
  <si>
    <t>BB</t>
  </si>
  <si>
    <t>Ba3</t>
  </si>
  <si>
    <t>BB-</t>
  </si>
  <si>
    <t>B1</t>
  </si>
  <si>
    <t>B+</t>
  </si>
  <si>
    <t>B2</t>
  </si>
  <si>
    <t>B</t>
  </si>
  <si>
    <t>B3</t>
  </si>
  <si>
    <t>B-</t>
  </si>
  <si>
    <t>Caa1</t>
  </si>
  <si>
    <t>CCC+</t>
  </si>
  <si>
    <t>Caa2</t>
  </si>
  <si>
    <t>CCC</t>
  </si>
  <si>
    <t>Caa3</t>
  </si>
  <si>
    <t>CCC-</t>
  </si>
  <si>
    <t>Ca</t>
  </si>
  <si>
    <t>CC</t>
  </si>
  <si>
    <t>C</t>
  </si>
  <si>
    <t>Default</t>
  </si>
  <si>
    <t>D</t>
  </si>
  <si>
    <t>R</t>
  </si>
  <si>
    <t>MR</t>
  </si>
  <si>
    <t>Category</t>
  </si>
  <si>
    <t>Rating</t>
  </si>
  <si>
    <t>Company Name</t>
  </si>
  <si>
    <t>Score</t>
  </si>
  <si>
    <t>Berkshire Energy Holdings Company</t>
  </si>
  <si>
    <t>ALLETE, Inc.</t>
  </si>
  <si>
    <t>ALE</t>
  </si>
  <si>
    <t>Alliant Energy Corporation</t>
  </si>
  <si>
    <t>LNT</t>
  </si>
  <si>
    <t>American Electric Power Company, Inc.</t>
  </si>
  <si>
    <t>AEP</t>
  </si>
  <si>
    <t>Ameren Corporation</t>
  </si>
  <si>
    <t>AEE</t>
  </si>
  <si>
    <t>Consolidated Edison, Inc.</t>
  </si>
  <si>
    <t>ED</t>
  </si>
  <si>
    <t>Evergy, Inc.</t>
  </si>
  <si>
    <t>EVRG</t>
  </si>
  <si>
    <t>Eversource Energy</t>
  </si>
  <si>
    <t>ES</t>
  </si>
  <si>
    <t>Avista Corporation</t>
  </si>
  <si>
    <t>AVA</t>
  </si>
  <si>
    <t>NextEra Energy, Inc.</t>
  </si>
  <si>
    <t>NEE</t>
  </si>
  <si>
    <t>PPL Corporation</t>
  </si>
  <si>
    <t>PPL</t>
  </si>
  <si>
    <t>Black Hills Corporation</t>
  </si>
  <si>
    <t>BKH</t>
  </si>
  <si>
    <t>Wisconsin Energy Corporation</t>
  </si>
  <si>
    <t>WEC</t>
  </si>
  <si>
    <t>CenterPoint Energy, Inc.</t>
  </si>
  <si>
    <t>CNP</t>
  </si>
  <si>
    <t>Xcel Energy Inc.</t>
  </si>
  <si>
    <t>XEL</t>
  </si>
  <si>
    <t>Average Rating</t>
  </si>
  <si>
    <t>Cleco Corporation</t>
  </si>
  <si>
    <t>CMS Energy Corporation</t>
  </si>
  <si>
    <t>CMS</t>
  </si>
  <si>
    <t>Dominion Energy, Inc.</t>
  </si>
  <si>
    <t>DPL Inc.</t>
  </si>
  <si>
    <t>DTE Energy Company</t>
  </si>
  <si>
    <t>DTE</t>
  </si>
  <si>
    <t>Duke Energy Corporation</t>
  </si>
  <si>
    <t>DUK</t>
  </si>
  <si>
    <t>Edison International</t>
  </si>
  <si>
    <t>EIX</t>
  </si>
  <si>
    <t>Entergy Corporation</t>
  </si>
  <si>
    <t>ETR</t>
  </si>
  <si>
    <t>Exelon Corporation</t>
  </si>
  <si>
    <t>EXC</t>
  </si>
  <si>
    <t>MDU Resources Group, Inc.</t>
  </si>
  <si>
    <t>MDU</t>
  </si>
  <si>
    <t>NiSource Inc.</t>
  </si>
  <si>
    <t>NI</t>
  </si>
  <si>
    <t>FirstEnergy Corp.</t>
  </si>
  <si>
    <t>FE</t>
  </si>
  <si>
    <t>OGE Energy Corp.</t>
  </si>
  <si>
    <t>OGE</t>
  </si>
  <si>
    <t>Hawaiian Electric Industries, Inc.</t>
  </si>
  <si>
    <t>HE</t>
  </si>
  <si>
    <t>Pinnacle West Capital Corporation</t>
  </si>
  <si>
    <t>PNW</t>
  </si>
  <si>
    <t>IDACORP, Inc.</t>
  </si>
  <si>
    <t>IDA</t>
  </si>
  <si>
    <t>Portland General Electric Company</t>
  </si>
  <si>
    <t>POR</t>
  </si>
  <si>
    <t>IPALCO Enterprises, Inc.</t>
  </si>
  <si>
    <t>PEG</t>
  </si>
  <si>
    <t>Sempra Energy</t>
  </si>
  <si>
    <t>SRE</t>
  </si>
  <si>
    <t>Southern Company</t>
  </si>
  <si>
    <t>SO</t>
  </si>
  <si>
    <t>Unitil Corporation</t>
  </si>
  <si>
    <t>UTL</t>
  </si>
  <si>
    <t>NorthWestern Corporation</t>
  </si>
  <si>
    <t>NWE</t>
  </si>
  <si>
    <t>Otter Tail Corporation</t>
  </si>
  <si>
    <t>OTTR</t>
  </si>
  <si>
    <t>PG&amp;E Corporation</t>
  </si>
  <si>
    <t>PCG</t>
  </si>
  <si>
    <t>Puget Energy, Inc.</t>
  </si>
  <si>
    <t>MGE Energy, Inc.</t>
  </si>
  <si>
    <t/>
  </si>
  <si>
    <t xml:space="preserve">Average </t>
  </si>
  <si>
    <t>SD</t>
  </si>
  <si>
    <t xml:space="preserve">WEC Energy Group, Inc. </t>
  </si>
  <si>
    <t>Cleco Corporation *</t>
  </si>
  <si>
    <t>DPL Inc. *</t>
  </si>
  <si>
    <t>IPALCO Enterprises, Inc. *</t>
  </si>
  <si>
    <t>Berkshire Hathaway Energy *</t>
  </si>
  <si>
    <t>Puget Energy, Inc. *</t>
  </si>
  <si>
    <t>D+</t>
  </si>
  <si>
    <t>C+</t>
  </si>
  <si>
    <t>VI. Credit Ratings Scales</t>
  </si>
  <si>
    <t>2023Q1</t>
  </si>
  <si>
    <t>2023Q2</t>
  </si>
  <si>
    <t>2023Q3</t>
  </si>
  <si>
    <t>2023Q4</t>
  </si>
  <si>
    <t>Quarterly Report of the U.S. Investor-Owned Electric Utility Industry</t>
  </si>
  <si>
    <t>Contents</t>
  </si>
  <si>
    <t>Financial Analysis Contacts</t>
  </si>
  <si>
    <t>Mark Agnew</t>
  </si>
  <si>
    <t>202-508-5049</t>
  </si>
  <si>
    <t>magnew@eei.org</t>
  </si>
  <si>
    <t>Daniel Foy</t>
  </si>
  <si>
    <t>Director, Financial Analysis</t>
  </si>
  <si>
    <t>202-508-5970</t>
  </si>
  <si>
    <t>dfoy@eei.org</t>
  </si>
  <si>
    <t>Eric Yang</t>
  </si>
  <si>
    <t>Senior Financial Analyst</t>
  </si>
  <si>
    <t>202-508-5529</t>
  </si>
  <si>
    <t>eyang@eei.org</t>
  </si>
  <si>
    <t>Additional Internet Resources</t>
  </si>
  <si>
    <t>Edison Electric Institute (EEI)</t>
  </si>
  <si>
    <t>Named Ranges</t>
  </si>
  <si>
    <t>INPUTS (Update Q1 Only)</t>
  </si>
  <si>
    <t>INPUTS (Update Every Quarter)</t>
  </si>
  <si>
    <t>Formulas (Do Not Change)</t>
  </si>
  <si>
    <t>QFUSupport XLAM (Excel Add-in)</t>
  </si>
  <si>
    <t>Date_Current_Year</t>
  </si>
  <si>
    <t>Date_EOP_Current</t>
  </si>
  <si>
    <t>Quarter_EOP_Current</t>
  </si>
  <si>
    <r>
      <t xml:space="preserve">Settings_Columns_Hidden </t>
    </r>
    <r>
      <rPr>
        <b/>
        <vertAlign val="superscript"/>
        <sz val="10"/>
        <rFont val="Calibri"/>
        <family val="2"/>
        <scheme val="minor"/>
      </rPr>
      <t>1</t>
    </r>
  </si>
  <si>
    <t>Quarter_EOP_Current_Full</t>
  </si>
  <si>
    <r>
      <t xml:space="preserve">Settings_Sheets_Hidden </t>
    </r>
    <r>
      <rPr>
        <b/>
        <vertAlign val="superscript"/>
        <sz val="10"/>
        <rFont val="Calibri"/>
        <family val="2"/>
        <scheme val="minor"/>
      </rPr>
      <t>1</t>
    </r>
  </si>
  <si>
    <t>Month_EOP_Current</t>
  </si>
  <si>
    <r>
      <t xml:space="preserve">Settings_Sheets_VeryHidden </t>
    </r>
    <r>
      <rPr>
        <b/>
        <vertAlign val="superscript"/>
        <sz val="10"/>
        <rFont val="Calibri"/>
        <family val="2"/>
        <scheme val="minor"/>
      </rPr>
      <t>1</t>
    </r>
  </si>
  <si>
    <t>Settings</t>
  </si>
  <si>
    <r>
      <t xml:space="preserve">Settings_Sheets_Delete </t>
    </r>
    <r>
      <rPr>
        <b/>
        <vertAlign val="superscript"/>
        <sz val="10"/>
        <rFont val="Calibri"/>
        <family val="2"/>
        <scheme val="minor"/>
      </rPr>
      <t>1</t>
    </r>
  </si>
  <si>
    <r>
      <rPr>
        <vertAlign val="superscript"/>
        <sz val="10"/>
        <rFont val="Calibri"/>
        <family val="2"/>
        <scheme val="minor"/>
      </rPr>
      <t>1</t>
    </r>
    <r>
      <rPr>
        <sz val="10"/>
        <rFont val="Calibri"/>
        <family val="2"/>
        <scheme val="minor"/>
      </rPr>
      <t xml:space="preserve"> LISTS MUST CONTAIN UNIQUE VALUES</t>
    </r>
  </si>
  <si>
    <t>Go to Contents</t>
  </si>
  <si>
    <t>II. Upgrades &amp; Downgrades</t>
  </si>
  <si>
    <t>Source: S&amp;P Global Market Intelligence and EEI Finance Dept.</t>
  </si>
  <si>
    <t>Note: Chart depicts the number of occurrences and includes each event, even if multiple downgrades occurred for a single company.</t>
  </si>
  <si>
    <t>U.S. Investor-Owned Electric Utilities</t>
  </si>
  <si>
    <t>Note: Chart depicts the number of upgrades / downgrades for all rated companies, including subsidiaries, during the quarter.</t>
  </si>
  <si>
    <t>Total Ratings Actions</t>
  </si>
  <si>
    <t>Upgrades &amp; Downgrades</t>
  </si>
  <si>
    <t>III. Total Ratings Actions</t>
  </si>
  <si>
    <t>Total Rating Agency Activity</t>
  </si>
  <si>
    <t>IV. Direction of Ratings Actions</t>
  </si>
  <si>
    <t>Direction of Rating Agency Activity</t>
  </si>
  <si>
    <t>** Companies that are not publicly traded</t>
  </si>
  <si>
    <t>BRK **</t>
  </si>
  <si>
    <t>IPALCO **</t>
  </si>
  <si>
    <t>CNL **</t>
  </si>
  <si>
    <t>PSD **</t>
  </si>
  <si>
    <t>DPL **</t>
  </si>
  <si>
    <t>Symbol</t>
  </si>
  <si>
    <t>Source: Standard &amp; Poor's, S&amp;P Global Market Intelligence, and EEI Finance Dept.</t>
  </si>
  <si>
    <t>Credit Ratings Scales</t>
  </si>
  <si>
    <t>S&amp;P Ratings Distribution</t>
  </si>
  <si>
    <t>Companies Listed by Business Segmentation Category</t>
  </si>
  <si>
    <t>Note:  * Non-publicly traded companies</t>
  </si>
  <si>
    <t>Date_Business_Segmentation</t>
  </si>
  <si>
    <t>S&amp;P Scale</t>
  </si>
  <si>
    <t>MGEE *</t>
  </si>
  <si>
    <t>* For these companies, EEI includes subsidiary rating because parent/holding company ratings not available:</t>
  </si>
  <si>
    <t>MGE Energy: Using Madison Gas and Electric Co.; MGE Energy long-term issuer credit rating not available.</t>
  </si>
  <si>
    <t>Companies in green/red were upgraded/downgraded by S&amp;P at the parent level in the most recent quarter.</t>
  </si>
  <si>
    <t>2024Q1</t>
  </si>
  <si>
    <t>2024Q2</t>
  </si>
  <si>
    <t>2024Q3</t>
  </si>
  <si>
    <t>2024Q4</t>
  </si>
  <si>
    <t>TXNM Energy, Inc.</t>
  </si>
  <si>
    <t>TXNM</t>
  </si>
  <si>
    <t>Public Service Enterprise Group Inc.</t>
  </si>
  <si>
    <t xml:space="preserve">I. </t>
  </si>
  <si>
    <t xml:space="preserve">II. </t>
  </si>
  <si>
    <t xml:space="preserve">III. </t>
  </si>
  <si>
    <t xml:space="preserve">IV. </t>
  </si>
  <si>
    <t xml:space="preserve">V. </t>
  </si>
  <si>
    <t>Senior Director, Financial Analysis</t>
  </si>
  <si>
    <t>Regulated (39 of 43)</t>
  </si>
  <si>
    <t>Mostly Regulated (4 of 43)</t>
  </si>
  <si>
    <t>American Electric Power Co, Inc.</t>
  </si>
  <si>
    <t>FirstEnergy Corporation</t>
  </si>
  <si>
    <t>NorthWestern Energy Group</t>
  </si>
  <si>
    <t>OGE Energy Corporation</t>
  </si>
  <si>
    <t>Sempra</t>
  </si>
  <si>
    <t>Based on assets as of 12/31/2024</t>
  </si>
  <si>
    <t>Category Definitions:</t>
  </si>
  <si>
    <t xml:space="preserve">Regulated: 80% or more of total </t>
  </si>
  <si>
    <t>assets are regulated</t>
  </si>
  <si>
    <t>Mostly Regulated: Less than 80%</t>
  </si>
  <si>
    <t xml:space="preserve">of total assets are regulated </t>
  </si>
  <si>
    <t>Credit Ratings 2025 Q3</t>
  </si>
  <si>
    <t>2025</t>
  </si>
  <si>
    <t>2025Q1</t>
  </si>
  <si>
    <t>2025Q2</t>
  </si>
  <si>
    <t>2025Q3</t>
  </si>
  <si>
    <t>2025Q4</t>
  </si>
  <si>
    <t>Contents!E:XFD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</si>
</sst>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[$-409]mmm\-yy;@"/>
  </numFmts>
  <fonts count="48">
    <font>
      <sz val="10"/>
      <name val="Arial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sz val="9"/>
      <name val="Arial"/>
      <family val="2"/>
    </font>
    <font>
      <sz val="14"/>
      <name val="Arial"/>
      <family val="2"/>
    </font>
    <font>
      <sz val="9"/>
      <name val="Arial"/>
      <family val="2"/>
    </font>
    <font>
      <sz val="9"/>
      <name val="Arial"/>
      <family val="2"/>
    </font>
    <font>
      <sz val="8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color rgb="FF0070C0"/>
      <name val="Arial"/>
      <family val="2"/>
    </font>
    <font>
      <u/>
      <sz val="8.5"/>
      <color theme="10"/>
      <name val="Arial"/>
      <family val="2"/>
    </font>
    <font>
      <sz val="10"/>
      <color theme="1" tint="0.499984740745262"/>
      <name val="Arial"/>
      <family val="2"/>
    </font>
    <font>
      <b/>
      <sz val="10"/>
      <color theme="1" tint="0.49998474074526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10"/>
      <color theme="4"/>
      <name val="Calibri"/>
      <family val="2"/>
      <scheme val="minor"/>
    </font>
    <font>
      <vertAlign val="superscript"/>
      <sz val="10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b/>
      <sz val="14"/>
      <color rgb="FF104985"/>
      <name val="Calibri"/>
      <family val="2"/>
    </font>
    <font>
      <sz val="14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8"/>
      <color theme="1" tint="0.499984740745262"/>
      <name val="Calibri"/>
      <family val="2"/>
    </font>
    <font>
      <sz val="10"/>
      <color rgb="FF0070C0"/>
      <name val="Calibri"/>
      <family val="2"/>
    </font>
    <font>
      <i/>
      <sz val="8"/>
      <name val="Calibri"/>
      <family val="2"/>
    </font>
    <font>
      <sz val="9"/>
      <name val="Calibri"/>
      <family val="2"/>
    </font>
    <font>
      <sz val="10"/>
      <color theme="0" tint="-4.9989318521683403E-2"/>
      <name val="Calibri"/>
      <family val="2"/>
    </font>
    <font>
      <b/>
      <sz val="10"/>
      <color theme="1" tint="0.499984740745262"/>
      <name val="Calibri"/>
      <family val="2"/>
    </font>
    <font>
      <u/>
      <sz val="10"/>
      <color theme="10"/>
      <name val="Arial"/>
    </font>
    <font>
      <sz val="10"/>
      <color theme="1"/>
      <name val="Calibri"/>
      <family val="2"/>
    </font>
    <font>
      <b/>
      <sz val="16"/>
      <color rgb="FF345680"/>
      <name val="Calibri"/>
      <family val="2"/>
    </font>
    <font>
      <b/>
      <sz val="10"/>
      <color rgb="FF345680"/>
      <name val="Calibri"/>
      <family val="2"/>
    </font>
    <font>
      <b/>
      <sz val="12"/>
      <color theme="0"/>
      <name val="Calibri"/>
      <family val="2"/>
    </font>
    <font>
      <b/>
      <sz val="10"/>
      <color theme="0"/>
      <name val="Calibri"/>
      <family val="2"/>
    </font>
    <font>
      <b/>
      <sz val="8"/>
      <color theme="0"/>
      <name val="Calibri"/>
      <family val="2"/>
    </font>
    <font>
      <sz val="10"/>
      <color theme="0"/>
      <name val="Calibri"/>
      <family val="2"/>
    </font>
    <font>
      <u/>
      <sz val="10"/>
      <color theme="10"/>
      <name val="Arial"/>
      <family val="2"/>
    </font>
    <font>
      <b/>
      <sz val="14"/>
      <color theme="0"/>
      <name val="Calibri"/>
      <family val="2"/>
    </font>
    <font>
      <i/>
      <sz val="10"/>
      <color theme="0"/>
      <name val="Calibri"/>
      <family val="2"/>
    </font>
    <font>
      <sz val="8"/>
      <color theme="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34568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6">
    <xf numFmtId="0" fontId="0" fillId="0" borderId="0"/>
    <xf numFmtId="0" fontId="6" fillId="0" borderId="0"/>
    <xf numFmtId="0" fontId="2" fillId="0" borderId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2" fillId="0" borderId="0"/>
    <xf numFmtId="165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0" fillId="0" borderId="0"/>
    <xf numFmtId="0" fontId="2" fillId="0" borderId="0"/>
    <xf numFmtId="165" fontId="2" fillId="0" borderId="0"/>
    <xf numFmtId="0" fontId="36" fillId="0" borderId="0" applyNumberFormat="0" applyFill="0" applyBorder="0" applyAlignment="0" applyProtection="0"/>
    <xf numFmtId="0" fontId="1" fillId="0" borderId="0"/>
    <xf numFmtId="0" fontId="44" fillId="0" borderId="0" applyNumberFormat="0" applyFill="0" applyBorder="0" applyAlignment="0" applyProtection="0"/>
    <xf numFmtId="0" fontId="1" fillId="0" borderId="0"/>
  </cellStyleXfs>
  <cellXfs count="185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3" fillId="0" borderId="0" xfId="20" applyFont="1" applyAlignment="1">
      <alignment vertical="center"/>
    </xf>
    <xf numFmtId="0" fontId="14" fillId="0" borderId="0" xfId="20" applyFont="1" applyAlignment="1">
      <alignment vertical="center"/>
    </xf>
    <xf numFmtId="49" fontId="21" fillId="4" borderId="10" xfId="20" applyNumberFormat="1" applyFont="1" applyFill="1" applyBorder="1" applyAlignment="1">
      <alignment horizontal="left" vertical="center" indent="1"/>
    </xf>
    <xf numFmtId="14" fontId="21" fillId="4" borderId="10" xfId="20" applyNumberFormat="1" applyFont="1" applyFill="1" applyBorder="1" applyAlignment="1">
      <alignment horizontal="left" vertical="center" indent="1"/>
    </xf>
    <xf numFmtId="14" fontId="14" fillId="2" borderId="10" xfId="20" applyNumberFormat="1" applyFont="1" applyFill="1" applyBorder="1" applyAlignment="1">
      <alignment horizontal="left" vertical="center" indent="1"/>
    </xf>
    <xf numFmtId="49" fontId="21" fillId="0" borderId="10" xfId="20" applyNumberFormat="1" applyFont="1" applyBorder="1" applyAlignment="1">
      <alignment horizontal="left" vertical="center" indent="1"/>
    </xf>
    <xf numFmtId="0" fontId="14" fillId="2" borderId="10" xfId="20" applyFont="1" applyFill="1" applyBorder="1" applyAlignment="1">
      <alignment horizontal="left" vertical="center" indent="1"/>
    </xf>
    <xf numFmtId="49" fontId="21" fillId="0" borderId="11" xfId="20" applyNumberFormat="1" applyFont="1" applyBorder="1" applyAlignment="1">
      <alignment horizontal="left" vertical="center" indent="1"/>
    </xf>
    <xf numFmtId="0" fontId="21" fillId="0" borderId="12" xfId="20" applyFont="1" applyBorder="1" applyAlignment="1">
      <alignment horizontal="left" vertical="center" indent="1"/>
    </xf>
    <xf numFmtId="0" fontId="21" fillId="0" borderId="12" xfId="20" applyFont="1" applyBorder="1" applyAlignment="1">
      <alignment horizontal="left" vertical="center"/>
    </xf>
    <xf numFmtId="0" fontId="21" fillId="0" borderId="13" xfId="20" applyFont="1" applyBorder="1" applyAlignment="1">
      <alignment horizontal="left" vertical="center"/>
    </xf>
    <xf numFmtId="0" fontId="23" fillId="0" borderId="0" xfId="20" applyFont="1" applyAlignment="1">
      <alignment vertical="center"/>
    </xf>
    <xf numFmtId="0" fontId="26" fillId="0" borderId="0" xfId="0" applyFont="1" applyAlignment="1">
      <alignment vertical="center"/>
    </xf>
    <xf numFmtId="165" fontId="18" fillId="0" borderId="0" xfId="20" applyNumberFormat="1" applyFont="1" applyAlignment="1">
      <alignment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7" xfId="0" applyFont="1" applyBorder="1" applyAlignment="1">
      <alignment horizontal="left" vertical="center"/>
    </xf>
    <xf numFmtId="0" fontId="10" fillId="0" borderId="7" xfId="0" applyFont="1" applyBorder="1" applyAlignment="1">
      <alignment vertical="center"/>
    </xf>
    <xf numFmtId="0" fontId="8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0" fontId="10" fillId="0" borderId="8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4" xfId="0" applyFont="1" applyBorder="1" applyAlignment="1">
      <alignment vertical="center"/>
    </xf>
    <xf numFmtId="0" fontId="15" fillId="0" borderId="4" xfId="0" applyFont="1" applyBorder="1" applyAlignment="1">
      <alignment horizontal="right" vertical="center"/>
    </xf>
    <xf numFmtId="0" fontId="15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15" fillId="0" borderId="3" xfId="0" applyFont="1" applyBorder="1" applyAlignment="1">
      <alignment horizontal="right" vertical="center"/>
    </xf>
    <xf numFmtId="0" fontId="15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2" fillId="0" borderId="6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right" vertical="center"/>
    </xf>
    <xf numFmtId="0" fontId="10" fillId="0" borderId="8" xfId="0" applyFont="1" applyBorder="1" applyAlignment="1">
      <alignment horizontal="right" vertical="center"/>
    </xf>
    <xf numFmtId="164" fontId="10" fillId="0" borderId="0" xfId="3" applyNumberFormat="1" applyFont="1" applyFill="1" applyBorder="1" applyAlignment="1">
      <alignment vertical="center"/>
    </xf>
    <xf numFmtId="9" fontId="10" fillId="0" borderId="0" xfId="0" applyNumberFormat="1" applyFont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9" xfId="0" applyFont="1" applyBorder="1" applyAlignment="1">
      <alignment horizontal="left" vertical="center"/>
    </xf>
    <xf numFmtId="0" fontId="28" fillId="0" borderId="9" xfId="0" applyFont="1" applyBorder="1" applyAlignment="1">
      <alignment horizontal="center" vertical="center"/>
    </xf>
    <xf numFmtId="9" fontId="28" fillId="0" borderId="9" xfId="3" applyFont="1" applyFill="1" applyBorder="1" applyAlignment="1">
      <alignment horizontal="center" vertical="center"/>
    </xf>
    <xf numFmtId="0" fontId="28" fillId="0" borderId="6" xfId="0" applyFont="1" applyBorder="1" applyAlignment="1">
      <alignment horizontal="left" vertical="center"/>
    </xf>
    <xf numFmtId="0" fontId="28" fillId="0" borderId="6" xfId="0" applyFont="1" applyBorder="1" applyAlignment="1">
      <alignment horizontal="center" vertical="center"/>
    </xf>
    <xf numFmtId="9" fontId="28" fillId="0" borderId="6" xfId="3" applyFont="1" applyFill="1" applyBorder="1" applyAlignment="1">
      <alignment horizontal="center" vertical="center"/>
    </xf>
    <xf numFmtId="0" fontId="28" fillId="0" borderId="9" xfId="0" applyFont="1" applyBorder="1" applyAlignment="1">
      <alignment horizontal="left" vertical="center" indent="1"/>
    </xf>
    <xf numFmtId="0" fontId="28" fillId="0" borderId="6" xfId="0" applyFont="1" applyBorder="1" applyAlignment="1">
      <alignment horizontal="left" vertical="center" indent="1"/>
    </xf>
    <xf numFmtId="0" fontId="29" fillId="3" borderId="5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28" fillId="3" borderId="4" xfId="0" applyFont="1" applyFill="1" applyBorder="1" applyAlignment="1">
      <alignment vertical="center"/>
    </xf>
    <xf numFmtId="0" fontId="28" fillId="0" borderId="0" xfId="0" applyFont="1" applyAlignment="1">
      <alignment horizontal="left" vertical="center"/>
    </xf>
    <xf numFmtId="0" fontId="28" fillId="3" borderId="3" xfId="0" applyFont="1" applyFill="1" applyBorder="1" applyAlignment="1">
      <alignment vertical="center"/>
    </xf>
    <xf numFmtId="0" fontId="28" fillId="3" borderId="5" xfId="0" applyFont="1" applyFill="1" applyBorder="1" applyAlignment="1">
      <alignment vertical="center"/>
    </xf>
    <xf numFmtId="0" fontId="28" fillId="3" borderId="7" xfId="0" applyFont="1" applyFill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9" fontId="28" fillId="0" borderId="7" xfId="3" applyFont="1" applyBorder="1" applyAlignment="1">
      <alignment horizontal="center" vertical="center"/>
    </xf>
    <xf numFmtId="0" fontId="28" fillId="3" borderId="6" xfId="0" applyFont="1" applyFill="1" applyBorder="1" applyAlignment="1">
      <alignment horizontal="center" vertical="center"/>
    </xf>
    <xf numFmtId="9" fontId="28" fillId="0" borderId="6" xfId="3" applyFont="1" applyBorder="1" applyAlignment="1">
      <alignment horizontal="center" vertical="center"/>
    </xf>
    <xf numFmtId="0" fontId="28" fillId="3" borderId="8" xfId="0" applyFont="1" applyFill="1" applyBorder="1" applyAlignment="1">
      <alignment horizontal="center" vertical="center"/>
    </xf>
    <xf numFmtId="0" fontId="28" fillId="0" borderId="8" xfId="0" applyFont="1" applyBorder="1" applyAlignment="1">
      <alignment horizontal="center" vertical="center"/>
    </xf>
    <xf numFmtId="9" fontId="28" fillId="0" borderId="8" xfId="3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9" fontId="29" fillId="0" borderId="5" xfId="3" applyFont="1" applyBorder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0" fontId="28" fillId="3" borderId="0" xfId="0" applyFont="1" applyFill="1" applyAlignment="1">
      <alignment vertical="center"/>
    </xf>
    <xf numFmtId="9" fontId="28" fillId="0" borderId="0" xfId="0" applyNumberFormat="1" applyFont="1" applyAlignment="1">
      <alignment vertical="center"/>
    </xf>
    <xf numFmtId="9" fontId="28" fillId="0" borderId="2" xfId="3" applyFon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28" fillId="0" borderId="1" xfId="0" applyFont="1" applyBorder="1" applyAlignment="1">
      <alignment horizontal="left" vertical="center" indent="1"/>
    </xf>
    <xf numFmtId="0" fontId="28" fillId="0" borderId="1" xfId="0" applyFont="1" applyBorder="1" applyAlignment="1">
      <alignment horizontal="center" vertical="center"/>
    </xf>
    <xf numFmtId="9" fontId="28" fillId="0" borderId="1" xfId="3" applyFont="1" applyFill="1" applyBorder="1" applyAlignment="1">
      <alignment horizontal="centerContinuous"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 indent="1"/>
    </xf>
    <xf numFmtId="2" fontId="29" fillId="0" borderId="0" xfId="0" applyNumberFormat="1" applyFont="1" applyAlignment="1">
      <alignment horizontal="center" vertical="center"/>
    </xf>
    <xf numFmtId="2" fontId="29" fillId="0" borderId="0" xfId="0" applyNumberFormat="1" applyFont="1" applyAlignment="1">
      <alignment horizontal="left" vertical="center" indent="1"/>
    </xf>
    <xf numFmtId="0" fontId="12" fillId="0" borderId="0" xfId="0" quotePrefix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left" vertical="center"/>
    </xf>
    <xf numFmtId="0" fontId="29" fillId="3" borderId="4" xfId="0" applyFont="1" applyFill="1" applyBorder="1" applyAlignment="1">
      <alignment horizontal="center" vertical="center" wrapText="1"/>
    </xf>
    <xf numFmtId="9" fontId="28" fillId="3" borderId="0" xfId="0" applyNumberFormat="1" applyFont="1" applyFill="1" applyAlignment="1">
      <alignment vertical="center"/>
    </xf>
    <xf numFmtId="0" fontId="28" fillId="3" borderId="0" xfId="0" applyFont="1" applyFill="1" applyAlignment="1">
      <alignment horizontal="left" vertical="center"/>
    </xf>
    <xf numFmtId="0" fontId="28" fillId="3" borderId="0" xfId="0" applyFont="1" applyFill="1" applyAlignment="1">
      <alignment horizontal="center" vertical="center"/>
    </xf>
    <xf numFmtId="0" fontId="28" fillId="3" borderId="3" xfId="0" applyFont="1" applyFill="1" applyBorder="1" applyAlignment="1">
      <alignment horizontal="center" vertical="center"/>
    </xf>
    <xf numFmtId="0" fontId="28" fillId="3" borderId="3" xfId="0" applyFont="1" applyFill="1" applyBorder="1" applyAlignment="1">
      <alignment horizontal="left" vertical="center"/>
    </xf>
    <xf numFmtId="0" fontId="28" fillId="0" borderId="0" xfId="0" applyFont="1" applyAlignment="1">
      <alignment horizontal="center"/>
    </xf>
    <xf numFmtId="0" fontId="28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33" fillId="0" borderId="0" xfId="0" applyFont="1"/>
    <xf numFmtId="0" fontId="28" fillId="0" borderId="0" xfId="0" applyFont="1" applyAlignment="1">
      <alignment horizontal="left"/>
    </xf>
    <xf numFmtId="0" fontId="2" fillId="3" borderId="5" xfId="0" applyFont="1" applyFill="1" applyBorder="1" applyAlignment="1">
      <alignment vertical="center"/>
    </xf>
    <xf numFmtId="0" fontId="2" fillId="3" borderId="5" xfId="0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right" vertical="center"/>
    </xf>
    <xf numFmtId="0" fontId="5" fillId="0" borderId="0" xfId="5" applyFont="1" applyAlignment="1">
      <alignment vertical="center"/>
    </xf>
    <xf numFmtId="0" fontId="2" fillId="0" borderId="0" xfId="5" applyAlignment="1">
      <alignment horizontal="left" vertical="center"/>
    </xf>
    <xf numFmtId="0" fontId="2" fillId="0" borderId="0" xfId="5" applyAlignment="1">
      <alignment vertical="center"/>
    </xf>
    <xf numFmtId="0" fontId="17" fillId="0" borderId="0" xfId="5" applyFont="1" applyAlignment="1">
      <alignment horizontal="left" vertical="center"/>
    </xf>
    <xf numFmtId="0" fontId="2" fillId="0" borderId="0" xfId="5" applyAlignment="1">
      <alignment horizontal="center" vertical="center"/>
    </xf>
    <xf numFmtId="0" fontId="17" fillId="0" borderId="0" xfId="5" applyFont="1" applyAlignment="1">
      <alignment horizontal="center" vertical="center"/>
    </xf>
    <xf numFmtId="0" fontId="2" fillId="0" borderId="0" xfId="5" applyAlignment="1">
      <alignment horizontal="left" vertical="center" indent="1"/>
    </xf>
    <xf numFmtId="165" fontId="35" fillId="0" borderId="0" xfId="20" applyNumberFormat="1" applyFont="1" applyAlignment="1">
      <alignment vertical="center"/>
    </xf>
    <xf numFmtId="0" fontId="29" fillId="3" borderId="5" xfId="0" applyFont="1" applyFill="1" applyBorder="1" applyAlignment="1">
      <alignment horizontal="left"/>
    </xf>
    <xf numFmtId="0" fontId="29" fillId="3" borderId="5" xfId="0" applyFont="1" applyFill="1" applyBorder="1" applyAlignment="1">
      <alignment horizontal="left" indent="1"/>
    </xf>
    <xf numFmtId="0" fontId="28" fillId="0" borderId="2" xfId="0" applyFont="1" applyBorder="1" applyAlignment="1">
      <alignment horizontal="left" vertical="center"/>
    </xf>
    <xf numFmtId="0" fontId="28" fillId="0" borderId="2" xfId="0" applyFont="1" applyBorder="1" applyAlignment="1">
      <alignment horizontal="left" vertical="center" indent="1"/>
    </xf>
    <xf numFmtId="0" fontId="28" fillId="0" borderId="2" xfId="0" applyFont="1" applyBorder="1" applyAlignment="1">
      <alignment horizontal="center" vertical="center"/>
    </xf>
    <xf numFmtId="0" fontId="29" fillId="3" borderId="5" xfId="0" quotePrefix="1" applyFont="1" applyFill="1" applyBorder="1" applyAlignment="1">
      <alignment horizontal="center" vertical="center"/>
    </xf>
    <xf numFmtId="14" fontId="29" fillId="3" borderId="5" xfId="0" applyNumberFormat="1" applyFont="1" applyFill="1" applyBorder="1" applyAlignment="1">
      <alignment horizontal="center" vertical="center"/>
    </xf>
    <xf numFmtId="0" fontId="29" fillId="3" borderId="5" xfId="0" applyFont="1" applyFill="1" applyBorder="1" applyAlignment="1">
      <alignment horizontal="center" vertical="center" wrapText="1"/>
    </xf>
    <xf numFmtId="0" fontId="34" fillId="3" borderId="7" xfId="0" applyFont="1" applyFill="1" applyBorder="1" applyAlignment="1">
      <alignment horizontal="center" vertical="center"/>
    </xf>
    <xf numFmtId="0" fontId="34" fillId="3" borderId="6" xfId="0" applyFont="1" applyFill="1" applyBorder="1" applyAlignment="1">
      <alignment horizontal="center" vertical="center"/>
    </xf>
    <xf numFmtId="0" fontId="34" fillId="3" borderId="8" xfId="0" applyFont="1" applyFill="1" applyBorder="1" applyAlignment="1">
      <alignment horizontal="center" vertical="center"/>
    </xf>
    <xf numFmtId="0" fontId="37" fillId="0" borderId="9" xfId="0" applyFont="1" applyBorder="1" applyAlignment="1">
      <alignment horizontal="left" vertical="center"/>
    </xf>
    <xf numFmtId="0" fontId="37" fillId="0" borderId="6" xfId="0" applyFont="1" applyBorder="1" applyAlignment="1">
      <alignment horizontal="left" vertical="center"/>
    </xf>
    <xf numFmtId="0" fontId="37" fillId="9" borderId="0" xfId="23" applyFont="1" applyFill="1" applyAlignment="1">
      <alignment horizontal="left" vertical="center"/>
    </xf>
    <xf numFmtId="0" fontId="37" fillId="0" borderId="0" xfId="23" applyFont="1" applyAlignment="1">
      <alignment horizontal="left" vertical="center"/>
    </xf>
    <xf numFmtId="0" fontId="39" fillId="0" borderId="0" xfId="23" applyFont="1" applyAlignment="1">
      <alignment horizontal="left" vertical="center"/>
    </xf>
    <xf numFmtId="0" fontId="37" fillId="9" borderId="15" xfId="23" applyFont="1" applyFill="1" applyBorder="1" applyAlignment="1">
      <alignment horizontal="left" vertical="center"/>
    </xf>
    <xf numFmtId="0" fontId="37" fillId="9" borderId="16" xfId="23" applyFont="1" applyFill="1" applyBorder="1" applyAlignment="1">
      <alignment horizontal="left" vertical="center"/>
    </xf>
    <xf numFmtId="0" fontId="41" fillId="9" borderId="0" xfId="23" applyFont="1" applyFill="1" applyAlignment="1">
      <alignment horizontal="left" vertical="center"/>
    </xf>
    <xf numFmtId="0" fontId="42" fillId="9" borderId="0" xfId="23" applyFont="1" applyFill="1" applyAlignment="1">
      <alignment horizontal="left" vertical="center" indent="1"/>
    </xf>
    <xf numFmtId="0" fontId="43" fillId="9" borderId="0" xfId="23" applyFont="1" applyFill="1" applyAlignment="1">
      <alignment horizontal="left" vertical="center"/>
    </xf>
    <xf numFmtId="0" fontId="43" fillId="9" borderId="0" xfId="25" applyFont="1" applyFill="1" applyAlignment="1">
      <alignment horizontal="left" vertical="center"/>
    </xf>
    <xf numFmtId="0" fontId="37" fillId="0" borderId="0" xfId="25" applyFont="1" applyAlignment="1">
      <alignment horizontal="left" vertical="center"/>
    </xf>
    <xf numFmtId="0" fontId="43" fillId="9" borderId="18" xfId="25" applyFont="1" applyFill="1" applyBorder="1" applyAlignment="1">
      <alignment horizontal="left" vertical="center" indent="1"/>
    </xf>
    <xf numFmtId="0" fontId="46" fillId="9" borderId="18" xfId="25" applyFont="1" applyFill="1" applyBorder="1" applyAlignment="1">
      <alignment horizontal="left" vertical="center" indent="1"/>
    </xf>
    <xf numFmtId="0" fontId="47" fillId="9" borderId="18" xfId="25" applyFont="1" applyFill="1" applyBorder="1" applyAlignment="1">
      <alignment horizontal="left" vertical="center" indent="1"/>
    </xf>
    <xf numFmtId="0" fontId="43" fillId="9" borderId="18" xfId="25" applyFont="1" applyFill="1" applyBorder="1" applyAlignment="1">
      <alignment horizontal="left" vertical="center"/>
    </xf>
    <xf numFmtId="0" fontId="43" fillId="9" borderId="19" xfId="25" applyFont="1" applyFill="1" applyBorder="1" applyAlignment="1">
      <alignment horizontal="left" vertical="center"/>
    </xf>
    <xf numFmtId="0" fontId="41" fillId="9" borderId="0" xfId="23" applyFont="1" applyFill="1" applyAlignment="1">
      <alignment horizontal="left" vertical="center"/>
    </xf>
    <xf numFmtId="0" fontId="42" fillId="9" borderId="0" xfId="23" applyFont="1" applyFill="1" applyAlignment="1">
      <alignment horizontal="left" vertical="center" indent="1"/>
    </xf>
    <xf numFmtId="0" fontId="40" fillId="9" borderId="15" xfId="23" applyFont="1" applyFill="1" applyBorder="1" applyAlignment="1">
      <alignment horizontal="left" vertical="center"/>
    </xf>
    <xf numFmtId="0" fontId="40" fillId="9" borderId="16" xfId="23" applyFont="1" applyFill="1" applyBorder="1" applyAlignment="1">
      <alignment horizontal="left" vertical="center"/>
    </xf>
    <xf numFmtId="0" fontId="41" fillId="9" borderId="0" xfId="24" applyNumberFormat="1" applyFont="1" applyFill="1" applyAlignment="1">
      <alignment horizontal="left" vertical="center"/>
    </xf>
    <xf numFmtId="0" fontId="41" fillId="9" borderId="0" xfId="22" applyFont="1" applyFill="1" applyAlignment="1">
      <alignment horizontal="left" vertical="center"/>
    </xf>
    <xf numFmtId="0" fontId="38" fillId="0" borderId="0" xfId="23" applyFont="1" applyAlignment="1">
      <alignment horizontal="left" vertical="center"/>
    </xf>
    <xf numFmtId="0" fontId="45" fillId="9" borderId="0" xfId="25" applyFont="1" applyFill="1" applyAlignment="1">
      <alignment horizontal="left" vertical="center"/>
    </xf>
    <xf numFmtId="0" fontId="40" fillId="9" borderId="17" xfId="25" applyFont="1" applyFill="1" applyBorder="1" applyAlignment="1">
      <alignment horizontal="left" vertical="center" indent="1"/>
    </xf>
    <xf numFmtId="0" fontId="40" fillId="9" borderId="18" xfId="25" applyFont="1" applyFill="1" applyBorder="1" applyAlignment="1">
      <alignment horizontal="left" vertical="center" indent="1"/>
    </xf>
    <xf numFmtId="0" fontId="29" fillId="3" borderId="5" xfId="0" applyFont="1" applyFill="1" applyBorder="1" applyAlignment="1">
      <alignment horizontal="center" vertical="center" wrapText="1"/>
    </xf>
    <xf numFmtId="0" fontId="30" fillId="0" borderId="0" xfId="11" applyFont="1" applyBorder="1" applyAlignment="1" applyProtection="1">
      <alignment vertical="center"/>
    </xf>
    <xf numFmtId="0" fontId="28" fillId="0" borderId="0" xfId="20" applyFont="1" applyAlignment="1">
      <alignment vertical="center"/>
    </xf>
    <xf numFmtId="165" fontId="28" fillId="0" borderId="0" xfId="20" applyNumberFormat="1" applyFont="1" applyAlignment="1">
      <alignment vertical="center"/>
    </xf>
    <xf numFmtId="0" fontId="29" fillId="3" borderId="4" xfId="0" applyFont="1" applyFill="1" applyBorder="1" applyAlignment="1">
      <alignment horizontal="center" vertical="center" wrapText="1"/>
    </xf>
    <xf numFmtId="0" fontId="28" fillId="3" borderId="4" xfId="0" applyFont="1" applyFill="1" applyBorder="1" applyAlignment="1">
      <alignment horizontal="center" vertical="center" wrapText="1"/>
    </xf>
    <xf numFmtId="2" fontId="29" fillId="0" borderId="5" xfId="0" applyNumberFormat="1" applyFont="1" applyBorder="1" applyAlignment="1">
      <alignment horizontal="center" vertical="center"/>
    </xf>
    <xf numFmtId="0" fontId="28" fillId="0" borderId="5" xfId="0" applyFont="1" applyBorder="1" applyAlignment="1">
      <alignment vertical="center"/>
    </xf>
    <xf numFmtId="0" fontId="25" fillId="0" borderId="0" xfId="11" applyFont="1" applyBorder="1" applyAlignment="1" applyProtection="1">
      <alignment vertical="center"/>
    </xf>
    <xf numFmtId="0" fontId="2" fillId="0" borderId="0" xfId="20" applyAlignment="1">
      <alignment vertical="center"/>
    </xf>
    <xf numFmtId="165" fontId="2" fillId="0" borderId="0" xfId="20" applyNumberFormat="1" applyAlignment="1">
      <alignment vertical="center"/>
    </xf>
    <xf numFmtId="0" fontId="8" fillId="0" borderId="0" xfId="0" applyFont="1" applyAlignment="1">
      <alignment horizontal="left" vertical="center"/>
    </xf>
    <xf numFmtId="0" fontId="13" fillId="0" borderId="0" xfId="20" applyFont="1" applyAlignment="1">
      <alignment horizontal="right" vertical="center"/>
    </xf>
    <xf numFmtId="0" fontId="19" fillId="5" borderId="14" xfId="20" applyFont="1" applyFill="1" applyBorder="1" applyAlignment="1">
      <alignment horizontal="center" vertical="center"/>
    </xf>
    <xf numFmtId="0" fontId="19" fillId="5" borderId="0" xfId="20" applyFont="1" applyFill="1" applyAlignment="1">
      <alignment horizontal="center" vertical="center"/>
    </xf>
    <xf numFmtId="0" fontId="19" fillId="6" borderId="10" xfId="5" applyFont="1" applyFill="1" applyBorder="1" applyAlignment="1">
      <alignment horizontal="center" vertical="center"/>
    </xf>
    <xf numFmtId="0" fontId="19" fillId="7" borderId="10" xfId="5" applyFont="1" applyFill="1" applyBorder="1" applyAlignment="1">
      <alignment horizontal="center" vertical="center"/>
    </xf>
    <xf numFmtId="0" fontId="19" fillId="8" borderId="10" xfId="5" applyFont="1" applyFill="1" applyBorder="1" applyAlignment="1">
      <alignment horizontal="center" vertical="center"/>
    </xf>
  </cellXfs>
  <cellStyles count="26">
    <cellStyle name="Comma 2" xfId="6" xr:uid="{00000000-0005-0000-0000-000000000000}"/>
    <cellStyle name="Comma 2 2" xfId="7" xr:uid="{00000000-0005-0000-0000-000001000000}"/>
    <cellStyle name="Currency 2" xfId="8" xr:uid="{00000000-0005-0000-0000-000002000000}"/>
    <cellStyle name="Currency 2 2" xfId="9" xr:uid="{00000000-0005-0000-0000-000003000000}"/>
    <cellStyle name="Currency 3" xfId="10" xr:uid="{00000000-0005-0000-0000-000004000000}"/>
    <cellStyle name="Hyperlink" xfId="22" builtinId="8"/>
    <cellStyle name="Hyperlink 2" xfId="11" xr:uid="{00000000-0005-0000-0000-000006000000}"/>
    <cellStyle name="Hyperlink 3" xfId="24" xr:uid="{DFCC0A4A-F1E0-45A4-BD7A-1E5C6E528B52}"/>
    <cellStyle name="Normal" xfId="0" builtinId="0"/>
    <cellStyle name="Normal 10" xfId="20" xr:uid="{E1EB1484-1182-40F2-93DA-70611E813894}"/>
    <cellStyle name="Normal 11" xfId="25" xr:uid="{26BA4D32-7907-4FBD-9EF9-101F86CAA0E4}"/>
    <cellStyle name="Normal 2" xfId="1" xr:uid="{00000000-0005-0000-0000-000008000000}"/>
    <cellStyle name="Normal 2 2" xfId="5" xr:uid="{00000000-0005-0000-0000-000009000000}"/>
    <cellStyle name="Normal 2 2 2" xfId="18" xr:uid="{00000000-0005-0000-0000-00000A000000}"/>
    <cellStyle name="Normal 2 2 2 2" xfId="21" xr:uid="{CF7C7705-5141-495E-B955-AA13ADB23832}"/>
    <cellStyle name="Normal 2 3" xfId="12" xr:uid="{00000000-0005-0000-0000-00000B000000}"/>
    <cellStyle name="Normal 3" xfId="2" xr:uid="{00000000-0005-0000-0000-00000C000000}"/>
    <cellStyle name="Normal 4" xfId="13" xr:uid="{00000000-0005-0000-0000-00000D000000}"/>
    <cellStyle name="Normal 5" xfId="14" xr:uid="{00000000-0005-0000-0000-00000E000000}"/>
    <cellStyle name="Normal 6" xfId="15" xr:uid="{00000000-0005-0000-0000-00000F000000}"/>
    <cellStyle name="Normal 7" xfId="19" xr:uid="{AD20B7F0-C696-474C-AF1B-188B9E7515D1}"/>
    <cellStyle name="Normal 8" xfId="23" xr:uid="{AE2B8E12-5326-4FB6-B976-D9E42B6716EA}"/>
    <cellStyle name="Percent" xfId="3" builtinId="5"/>
    <cellStyle name="Percent 2" xfId="4" xr:uid="{00000000-0005-0000-0000-000011000000}"/>
    <cellStyle name="Percent 2 2" xfId="16" xr:uid="{00000000-0005-0000-0000-000012000000}"/>
    <cellStyle name="Percent 3" xfId="17" xr:uid="{00000000-0005-0000-0000-000013000000}"/>
  </cellStyles>
  <dxfs count="0"/>
  <tableStyles count="0" defaultTableStyle="TableStyleMedium9" defaultPivotStyle="PivotStyleLight16"/>
  <colors>
    <mruColors>
      <color rgb="FF104985"/>
      <color rgb="FFF0E1FF"/>
      <color rgb="FFCCECFF"/>
      <color rgb="FFFFFF99"/>
      <color rgb="FFFFFF66"/>
      <color rgb="FFD2C8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9050176572619388"/>
          <c:y val="7.0227272727272722E-2"/>
          <c:w val="0.48101426307448497"/>
          <c:h val="0.862272727272727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B96-4F9B-A6BA-2168ECDC40A2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B96-4F9B-A6BA-2168ECDC40A2}"/>
              </c:ext>
            </c:extLst>
          </c:dPt>
          <c:dPt>
            <c:idx val="2"/>
            <c:bubble3D val="0"/>
            <c:spPr>
              <a:solidFill>
                <a:schemeClr val="accent5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FB96-4F9B-A6BA-2168ECDC40A2}"/>
              </c:ext>
            </c:extLst>
          </c:dPt>
          <c:dPt>
            <c:idx val="3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FB96-4F9B-A6BA-2168ECDC40A2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FB96-4F9B-A6BA-2168ECDC40A2}"/>
              </c:ext>
            </c:extLst>
          </c:dPt>
          <c:dPt>
            <c:idx val="5"/>
            <c:bubble3D val="0"/>
            <c:spPr>
              <a:solidFill>
                <a:schemeClr val="accent6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FB96-4F9B-A6BA-2168ECDC40A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</c:spPr>
              <c:txPr>
                <a:bodyPr vertOverflow="overflow" horzOverflow="overflow" wrap="square" lIns="0" tIns="0" rIns="0" bIns="0">
                  <a:spAutoFit/>
                </a:bodyPr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1-FB96-4F9B-A6BA-2168ECDC40A2}"/>
                </c:ext>
              </c:extLst>
            </c:dLbl>
            <c:dLbl>
              <c:idx val="5"/>
              <c:spPr>
                <a:noFill/>
                <a:ln>
                  <a:noFill/>
                </a:ln>
              </c:spPr>
              <c:txPr>
                <a:bodyPr vertOverflow="overflow" horzOverflow="overflow" wrap="square" lIns="0" tIns="0" rIns="0" bIns="0">
                  <a:spAutoFit/>
                </a:bodyPr>
                <a:lstStyle/>
                <a:p>
                  <a:pPr>
                    <a:defRPr sz="1200" b="1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B-FB96-4F9B-A6BA-2168ECDC40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square" lIns="0" tIns="0" rIns="0" bIns="0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'I. S&amp;P Ratings Distribution'!$K$7:$K$12</c:f>
              <c:strCache>
                <c:ptCount val="6"/>
                <c:pt idx="0">
                  <c:v>A or higher</c:v>
                </c:pt>
                <c:pt idx="1">
                  <c:v>A-</c:v>
                </c:pt>
                <c:pt idx="2">
                  <c:v>BBB+</c:v>
                </c:pt>
                <c:pt idx="3">
                  <c:v>BBB</c:v>
                </c:pt>
                <c:pt idx="4">
                  <c:v>BBB-</c:v>
                </c:pt>
                <c:pt idx="5">
                  <c:v>Below BBB-</c:v>
                </c:pt>
              </c:strCache>
            </c:strRef>
          </c:cat>
          <c:val>
            <c:numRef>
              <c:f>'I. S&amp;P Ratings Distribution'!$N$7:$N$12</c:f>
              <c:numCache>
                <c:formatCode>0%</c:formatCode>
                <c:ptCount val="6"/>
                <c:pt idx="0">
                  <c:v>4.6511627906976744E-2</c:v>
                </c:pt>
                <c:pt idx="1">
                  <c:v>0.13953488372093023</c:v>
                </c:pt>
                <c:pt idx="2">
                  <c:v>0.46511627906976744</c:v>
                </c:pt>
                <c:pt idx="3">
                  <c:v>0.23255813953488372</c:v>
                </c:pt>
                <c:pt idx="4">
                  <c:v>4.6511627906976744E-2</c:v>
                </c:pt>
                <c:pt idx="5">
                  <c:v>6.9767441860465115E-2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B96-4F9B-A6BA-2168ECDC4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chemeClr val="bg1"/>
    </a:solidFill>
    <a:ln w="317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0262427120274089E-2"/>
          <c:y val="4.0854248593277388E-2"/>
          <c:w val="0.98151076916912106"/>
          <c:h val="0.91483320742067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'I. S&amp;P Ratings Distribution'!$K$7</c:f>
              <c:strCache>
                <c:ptCount val="1"/>
                <c:pt idx="0">
                  <c:v>A or higher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Distribution'!$K$7</c:f>
                  <c:strCache>
                    <c:ptCount val="1"/>
                    <c:pt idx="0">
                      <c:v>A or higher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{6300471C-AE16-4D2C-B58E-29C348597118}</c15:txfldGUID>
                      <c15:f>'I. S&amp;P Ratings Distribution'!$K$7</c15:f>
                      <c15:dlblFieldTableCache>
                        <c:ptCount val="1"/>
                        <c:pt idx="0">
                          <c:v>A or higher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4008-49E8-B646-066C898D54A0}"/>
                </c:ext>
              </c:extLst>
            </c:dLbl>
            <c:dLbl>
              <c:idx val="1"/>
              <c:tx>
                <c:strRef>
                  <c:f>'I. S&amp;P Ratings Distribution'!$N$7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{4FDDA1DD-D235-40B7-A5D7-296EF1AE9308}</c15:txfldGUID>
                      <c15:f>'I. S&amp;P Ratings Distribution'!$N$7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4008-49E8-B646-066C898D54A0}"/>
                </c:ext>
              </c:extLst>
            </c:dLbl>
            <c:dLbl>
              <c:idx val="2"/>
              <c:tx>
                <c:strRef>
                  <c:f>'I. S&amp;P Ratings Distribution'!$Q$7</c:f>
                  <c:strCache>
                    <c:ptCount val="1"/>
                    <c:pt idx="0">
                      <c:v>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{8DF26531-A90F-45EE-96FB-6657D7DE2885}</c15:txfldGUID>
                      <c15:f>'I. S&amp;P Ratings Distribution'!$Q$7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4008-49E8-B646-066C898D54A0}"/>
                </c:ext>
              </c:extLst>
            </c:dLbl>
            <c:dLbl>
              <c:idx val="3"/>
              <c:tx>
                <c:strRef>
                  <c:f>'I. S&amp;P Ratings Distribution'!$T$7</c:f>
                  <c:strCache>
                    <c:ptCount val="1"/>
                    <c:pt idx="0">
                      <c:v>25%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{2C32F8FC-7071-4026-93AF-32E32A537CB5}</c15:txfldGUID>
                      <c15:f>'I. S&amp;P Ratings Distribution'!$T$7</c15:f>
                      <c15:dlblFieldTableCache>
                        <c:ptCount val="1"/>
                        <c:pt idx="0">
                          <c:v>25%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{FB36BA45-3B01-48AC-911B-9193DC0DFF28}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Distribution'!$L$7,'I. S&amp;P Ratings Distribution'!$M$7,'I. S&amp;P Ratings Distribution'!$P$7,'I. S&amp;P Ratings Distribution'!$S$7)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4008-49E8-B646-066C898D54A0}"/>
            </c:ext>
          </c:extLst>
        </c:ser>
        <c:ser>
          <c:idx val="1"/>
          <c:order val="1"/>
          <c:tx>
            <c:strRef>
              <c:f>'I. S&amp;P Ratings Distribution'!$K$8</c:f>
              <c:strCache>
                <c:ptCount val="1"/>
                <c:pt idx="0">
                  <c:v>A-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Distribution'!$K$8</c:f>
                  <c:strCache>
                    <c:ptCount val="1"/>
                    <c:pt idx="0">
                      <c:v>A-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{1A1FA4C3-7958-402E-A3F2-B44BFAFE6876}</c15:txfldGUID>
                      <c15:f>'I. S&amp;P Ratings Distribution'!$K$8</c15:f>
                      <c15:dlblFieldTableCache>
                        <c:ptCount val="1"/>
                        <c:pt idx="0">
                          <c:v>A-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4008-49E8-B646-066C898D54A0}"/>
                </c:ext>
              </c:extLst>
            </c:dLbl>
            <c:dLbl>
              <c:idx val="1"/>
              <c:tx>
                <c:strRef>
                  <c:f>'I. S&amp;P Ratings Distribution'!$N$8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{3176BA79-883D-4E81-97C9-4BC875576DBE}</c15:txfldGUID>
                      <c15:f>'I. S&amp;P Ratings Distribution'!$N$8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4008-49E8-B646-066C898D54A0}"/>
                </c:ext>
              </c:extLst>
            </c:dLbl>
            <c:dLbl>
              <c:idx val="2"/>
              <c:tx>
                <c:strRef>
                  <c:f>'I. S&amp;P Ratings Distribution'!$Q$8</c:f>
                  <c:strCache>
                    <c:ptCount val="1"/>
                    <c:pt idx="0">
                      <c:v>13%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{AE882DE0-AB55-42AC-8424-93D88FC2EF9D}</c15:txfldGUID>
                      <c15:f>'I. S&amp;P Ratings Distribution'!$Q$8</c15:f>
                      <c15:dlblFieldTableCache>
                        <c:ptCount val="1"/>
                        <c:pt idx="0">
                          <c:v>13%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4008-49E8-B646-066C898D54A0}"/>
                </c:ext>
              </c:extLst>
            </c:dLbl>
            <c:dLbl>
              <c:idx val="3"/>
              <c:tx>
                <c:strRef>
                  <c:f>'I. S&amp;P Ratings Distribution'!$T$8</c:f>
                  <c:strCache>
                    <c:ptCount val="1"/>
                    <c:pt idx="0">
                      <c:v>25%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{F87A2330-76AC-489A-BEDA-C806260F190C}</c15:txfldGUID>
                      <c15:f>'I. S&amp;P Ratings Distribution'!$T$8</c15:f>
                      <c15:dlblFieldTableCache>
                        <c:ptCount val="1"/>
                        <c:pt idx="0">
                          <c:v>25%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{EC2F3A45-ADB3-432E-85FD-B6BF412DD91E}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Distribution'!$L$8,'I. S&amp;P Ratings Distribution'!$M$8,'I. S&amp;P Ratings Distribution'!$P$8,'I. S&amp;P Ratings Distribution'!$S$8)</c:f>
              <c:numCache>
                <c:formatCode>General</c:formatCode>
                <c:ptCount val="4"/>
                <c:pt idx="0">
                  <c:v>1</c:v>
                </c:pt>
                <c:pt idx="1">
                  <c:v>6</c:v>
                </c:pt>
                <c:pt idx="2">
                  <c:v>5</c:v>
                </c:pt>
                <c:pt idx="3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B-4008-49E8-B646-066C898D54A0}"/>
            </c:ext>
          </c:extLst>
        </c:ser>
        <c:ser>
          <c:idx val="2"/>
          <c:order val="2"/>
          <c:tx>
            <c:strRef>
              <c:f>'I. S&amp;P Ratings Distribution'!$K$9</c:f>
              <c:strCache>
                <c:ptCount val="1"/>
                <c:pt idx="0">
                  <c:v>BBB+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Distribution'!$K$9</c:f>
                  <c:strCache>
                    <c:ptCount val="1"/>
                    <c:pt idx="0">
                      <c:v>BBB+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{29C932E4-14A5-4CE0-85C5-505C6461D6A0}</c15:txfldGUID>
                      <c15:f>'I. S&amp;P Ratings Distribution'!$K$9</c15:f>
                      <c15:dlblFieldTableCache>
                        <c:ptCount val="1"/>
                        <c:pt idx="0">
                          <c:v>BBB+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4008-49E8-B646-066C898D54A0}"/>
                </c:ext>
              </c:extLst>
            </c:dLbl>
            <c:dLbl>
              <c:idx val="1"/>
              <c:tx>
                <c:strRef>
                  <c:f>'I. S&amp;P Ratings Distribution'!$N$9</c:f>
                  <c:strCache>
                    <c:ptCount val="1"/>
                    <c:pt idx="0">
                      <c:v>47%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{114E6A50-E5F6-411A-A021-F34D809EC339}</c15:txfldGUID>
                      <c15:f>'I. S&amp;P Ratings Distribution'!$N$9</c15:f>
                      <c15:dlblFieldTableCache>
                        <c:ptCount val="1"/>
                        <c:pt idx="0">
                          <c:v>47%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4008-49E8-B646-066C898D54A0}"/>
                </c:ext>
              </c:extLst>
            </c:dLbl>
            <c:dLbl>
              <c:idx val="2"/>
              <c:tx>
                <c:strRef>
                  <c:f>'I. S&amp;P Ratings Distribution'!$Q$9</c:f>
                  <c:strCache>
                    <c:ptCount val="1"/>
                    <c:pt idx="0">
                      <c:v>51%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{A6F42C85-9387-42B5-94FB-8A33E35A5106}</c15:txfldGUID>
                      <c15:f>'I. S&amp;P Ratings Distribution'!$Q$9</c15:f>
                      <c15:dlblFieldTableCache>
                        <c:ptCount val="1"/>
                        <c:pt idx="0">
                          <c:v>51%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4008-49E8-B646-066C898D54A0}"/>
                </c:ext>
              </c:extLst>
            </c:dLbl>
            <c:dLbl>
              <c:idx val="3"/>
              <c:tx>
                <c:strRef>
                  <c:f>'I. S&amp;P Ratings Distribution'!$T$9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{4CCEC1C2-32C6-41C3-81E4-9D4CC9E01D91}</c15:txfldGUID>
                      <c15:f>'I. S&amp;P Ratings Distribution'!$T$9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{E97AD257-1427-48D1-93C6-E3E9A4E53BE0}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Distribution'!$L$9,'I. S&amp;P Ratings Distribution'!$M$9,'I. S&amp;P Ratings Distribution'!$P$9,'I. S&amp;P Ratings Distribution'!$S$9)</c:f>
              <c:numCache>
                <c:formatCode>General</c:formatCode>
                <c:ptCount val="4"/>
                <c:pt idx="0">
                  <c:v>1</c:v>
                </c:pt>
                <c:pt idx="1">
                  <c:v>20</c:v>
                </c:pt>
                <c:pt idx="2">
                  <c:v>20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4008-49E8-B646-066C898D54A0}"/>
            </c:ext>
          </c:extLst>
        </c:ser>
        <c:ser>
          <c:idx val="3"/>
          <c:order val="3"/>
          <c:tx>
            <c:strRef>
              <c:f>'I. S&amp;P Ratings Distribution'!$K$10</c:f>
              <c:strCache>
                <c:ptCount val="1"/>
                <c:pt idx="0">
                  <c:v>BBB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Distribution'!$K$10</c:f>
                  <c:strCache>
                    <c:ptCount val="1"/>
                    <c:pt idx="0">
                      <c:v>BBB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{9CE9EEE8-406A-439C-933C-A1EDEE37079E}</c15:txfldGUID>
                      <c15:f>'I. S&amp;P Ratings Distribution'!$K$10</c15:f>
                      <c15:dlblFieldTableCache>
                        <c:ptCount val="1"/>
                        <c:pt idx="0">
                          <c:v>BBB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4008-49E8-B646-066C898D54A0}"/>
                </c:ext>
              </c:extLst>
            </c:dLbl>
            <c:dLbl>
              <c:idx val="1"/>
              <c:tx>
                <c:strRef>
                  <c:f>'I. S&amp;P Ratings Distribution'!$N$10</c:f>
                  <c:strCache>
                    <c:ptCount val="1"/>
                    <c:pt idx="0">
                      <c:v>23%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{7130C515-F7BF-4FF5-8893-13E4BE74846C}</c15:txfldGUID>
                      <c15:f>'I. S&amp;P Ratings Distribution'!$N$10</c15:f>
                      <c15:dlblFieldTableCache>
                        <c:ptCount val="1"/>
                        <c:pt idx="0">
                          <c:v>23%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4008-49E8-B646-066C898D54A0}"/>
                </c:ext>
              </c:extLst>
            </c:dLbl>
            <c:dLbl>
              <c:idx val="2"/>
              <c:tx>
                <c:strRef>
                  <c:f>'I. S&amp;P Ratings Distribution'!$Q$10</c:f>
                  <c:strCache>
                    <c:ptCount val="1"/>
                    <c:pt idx="0">
                      <c:v>21%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{673E66DC-26D2-4B16-B836-A85E05FCD6E7}</c15:txfldGUID>
                      <c15:f>'I. S&amp;P Ratings Distribution'!$Q$10</c15:f>
                      <c15:dlblFieldTableCache>
                        <c:ptCount val="1"/>
                        <c:pt idx="0">
                          <c:v>21%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4008-49E8-B646-066C898D54A0}"/>
                </c:ext>
              </c:extLst>
            </c:dLbl>
            <c:dLbl>
              <c:idx val="3"/>
              <c:tx>
                <c:strRef>
                  <c:f>'I. S&amp;P Ratings Distribution'!$T$10</c:f>
                  <c:strCache>
                    <c:ptCount val="1"/>
                    <c:pt idx="0">
                      <c:v>50%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{CC30E433-6180-44ED-A61E-7984E5370B98}</c15:txfldGUID>
                      <c15:f>'I. S&amp;P Ratings Distribution'!$T$10</c15:f>
                      <c15:dlblFieldTableCache>
                        <c:ptCount val="1"/>
                        <c:pt idx="0">
                          <c:v>50%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{F41A426B-4EA9-40FE-B680-3B34839FBA74}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Distribution'!$L$10,'I. S&amp;P Ratings Distribution'!$M$10,'I. S&amp;P Ratings Distribution'!$P$10,'I. S&amp;P Ratings Distribution'!$S$10)</c:f>
              <c:numCache>
                <c:formatCode>General</c:formatCode>
                <c:ptCount val="4"/>
                <c:pt idx="0">
                  <c:v>1</c:v>
                </c:pt>
                <c:pt idx="1">
                  <c:v>10</c:v>
                </c:pt>
                <c:pt idx="2">
                  <c:v>8</c:v>
                </c:pt>
                <c:pt idx="3">
                  <c:v>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7-4008-49E8-B646-066C898D54A0}"/>
            </c:ext>
          </c:extLst>
        </c:ser>
        <c:ser>
          <c:idx val="4"/>
          <c:order val="4"/>
          <c:tx>
            <c:strRef>
              <c:f>'I. S&amp;P Ratings Distribution'!$K$11</c:f>
              <c:strCache>
                <c:ptCount val="1"/>
                <c:pt idx="0">
                  <c:v>BBB-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dLbl>
              <c:idx val="0"/>
              <c:tx>
                <c:strRef>
                  <c:f>'I. S&amp;P Ratings Distribution'!$K$11</c:f>
                  <c:strCache>
                    <c:ptCount val="1"/>
                    <c:pt idx="0">
                      <c:v>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{A6412FA4-E04A-492E-8B46-3729D6456343}</c15:txfldGUID>
                      <c15:f>'I. S&amp;P Ratings Distribution'!$K$11</c15:f>
                      <c15:dlblFieldTableCache>
                        <c:ptCount val="1"/>
                        <c:pt idx="0">
                          <c:v>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4008-49E8-B646-066C898D54A0}"/>
                </c:ext>
              </c:extLst>
            </c:dLbl>
            <c:dLbl>
              <c:idx val="1"/>
              <c:tx>
                <c:strRef>
                  <c:f>'I. S&amp;P Ratings Distribution'!$N$11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{9B78C54F-EFDD-49D8-91A0-12C19B13A8D6}</c15:txfldGUID>
                      <c15:f>'I. S&amp;P Ratings Distribution'!$N$11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4008-49E8-B646-066C898D54A0}"/>
                </c:ext>
              </c:extLst>
            </c:dLbl>
            <c:dLbl>
              <c:idx val="2"/>
              <c:tx>
                <c:strRef>
                  <c:f>'I. S&amp;P Ratings Distribution'!$Q$11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{B50A37F3-F0A7-4B48-B599-5C5DB9557D34}</c15:txfldGUID>
                      <c15:f>'I. S&amp;P Ratings Distribution'!$Q$11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4008-49E8-B646-066C898D54A0}"/>
                </c:ext>
              </c:extLst>
            </c:dLbl>
            <c:dLbl>
              <c:idx val="3"/>
              <c:tx>
                <c:strRef>
                  <c:f>'I. S&amp;P Ratings Distribution'!$T$11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{3169DF77-0274-4D89-8674-D23EA8A79D43}</c15:txfldGUID>
                      <c15:f>'I. S&amp;P Ratings Distribution'!$T$11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{C256CA6B-2376-48E4-96DC-733E9EB6F86F}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Distribution'!$L$11,'I. S&amp;P Ratings Distribution'!$M$11,'I. S&amp;P Ratings Distribution'!$P$11,'I. S&amp;P Ratings Distribution'!$S$11)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D-4008-49E8-B646-066C898D54A0}"/>
            </c:ext>
          </c:extLst>
        </c:ser>
        <c:ser>
          <c:idx val="5"/>
          <c:order val="5"/>
          <c:tx>
            <c:strRef>
              <c:f>'I. S&amp;P Ratings Distribution'!$K$12</c:f>
              <c:strCache>
                <c:ptCount val="1"/>
                <c:pt idx="0">
                  <c:v>Below BBB-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Distribution'!$K$12</c:f>
                  <c:strCache>
                    <c:ptCount val="1"/>
                    <c:pt idx="0">
                      <c:v>Below 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{7D8FB47A-05A2-40A7-BBF1-FD1599CD3D7D}</c15:txfldGUID>
                      <c15:f>'I. S&amp;P Ratings Distribution'!$K$12</c15:f>
                      <c15:dlblFieldTableCache>
                        <c:ptCount val="1"/>
                        <c:pt idx="0">
                          <c:v>Below 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4008-49E8-B646-066C898D54A0}"/>
                </c:ext>
              </c:extLst>
            </c:dLbl>
            <c:dLbl>
              <c:idx val="1"/>
              <c:tx>
                <c:strRef>
                  <c:f>'I. S&amp;P Ratings Distribution'!$N$12</c:f>
                  <c:strCache>
                    <c:ptCount val="1"/>
                    <c:pt idx="0">
                      <c:v>7%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{621A3FAC-82E8-488F-97F7-F7BB5CB0E274}</c15:txfldGUID>
                      <c15:f>'I. S&amp;P Ratings Distribution'!$N$12</c15:f>
                      <c15:dlblFieldTableCache>
                        <c:ptCount val="1"/>
                        <c:pt idx="0">
                          <c:v>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4008-49E8-B646-066C898D54A0}"/>
                </c:ext>
              </c:extLst>
            </c:dLbl>
            <c:dLbl>
              <c:idx val="2"/>
              <c:tx>
                <c:strRef>
                  <c:f>'I. S&amp;P Ratings Distribution'!$Q$12</c:f>
                  <c:strCache>
                    <c:ptCount val="1"/>
                    <c:pt idx="0">
                      <c:v>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{7EB7980F-8E80-482C-8EC3-050573FA2A09}</c15:txfldGUID>
                      <c15:f>'I. S&amp;P Ratings Distribution'!$Q$12</c15:f>
                      <c15:dlblFieldTableCache>
                        <c:ptCount val="1"/>
                        <c:pt idx="0">
                          <c:v>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4008-49E8-B646-066C898D54A0}"/>
                </c:ext>
              </c:extLst>
            </c:dLbl>
            <c:dLbl>
              <c:idx val="3"/>
              <c:tx>
                <c:strRef>
                  <c:f>'I. S&amp;P Ratings Distribution'!$T$12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{C26D4E0E-0219-4387-8F28-3DF918205F9C}</c15:txfldGUID>
                      <c15:f>'I. S&amp;P Ratings Distribution'!$T$12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4008-49E8-B646-066C898D54A0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{F78F43C1-1FB7-4BED-92F0-F8F63F5AB477}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4008-49E8-B646-066C898D54A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('I. S&amp;P Ratings Distribution'!$L$12,'I. S&amp;P Ratings Distribution'!$M$12,'I. S&amp;P Ratings Distribution'!$P$12,'I. S&amp;P Ratings Distribution'!$S$12)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3-4008-49E8-B646-066C898D54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81199488"/>
        <c:axId val="81201024"/>
      </c:barChart>
      <c:catAx>
        <c:axId val="811994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high"/>
        <c:txPr>
          <a:bodyPr/>
          <a:lstStyle/>
          <a:p>
            <a:pPr>
              <a:defRPr sz="1300">
                <a:solidFill>
                  <a:sysClr val="windowText" lastClr="000000"/>
                </a:solidFill>
              </a:defRPr>
            </a:pPr>
            <a:endParaRPr lang="en-US"/>
          </a:p>
        </c:txPr>
        <c:crossAx val="81201024"/>
        <c:crosses val="max"/>
        <c:auto val="1"/>
        <c:lblAlgn val="ctr"/>
        <c:lblOffset val="100"/>
        <c:noMultiLvlLbl val="0"/>
      </c:catAx>
      <c:valAx>
        <c:axId val="81201024"/>
        <c:scaling>
          <c:orientation val="maxMin"/>
        </c:scaling>
        <c:delete val="0"/>
        <c:axPos val="l"/>
        <c:majorGridlines>
          <c:spPr>
            <a:ln>
              <a:solidFill>
                <a:schemeClr val="bg1">
                  <a:lumMod val="95000"/>
                </a:schemeClr>
              </a:solidFill>
            </a:ln>
          </c:spPr>
        </c:majorGridlines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8119948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400" b="1">
          <a:solidFill>
            <a:schemeClr val="bg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0262427120274089E-2"/>
          <c:y val="4.0854248593277388E-2"/>
          <c:w val="0.98151076916912106"/>
          <c:h val="0.91483320742067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'I. S&amp;P Ratings Distribution'!$K$7</c:f>
              <c:strCache>
                <c:ptCount val="1"/>
                <c:pt idx="0">
                  <c:v>A or higher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Distribution'!$K$7</c:f>
                  <c:strCache>
                    <c:ptCount val="1"/>
                    <c:pt idx="0">
                      <c:v>A or higher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57835760939913616"/>
                      <c:h val="9.6257273890585734E-2"/>
                    </c:manualLayout>
                  </c15:layout>
                  <c15:dlblFieldTable>
                    <c15:dlblFTEntry>
                      <c15:txfldGUID>{BD70682B-3027-479A-8A7B-85E49C68D463}</c15:txfldGUID>
                      <c15:f>'I. S&amp;P Ratings Distribution'!$K$7</c15:f>
                      <c15:dlblFieldTableCache>
                        <c:ptCount val="1"/>
                        <c:pt idx="0">
                          <c:v>A or higher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37D2-45FB-8861-BA3C6696460B}"/>
                </c:ext>
              </c:extLst>
            </c:dLbl>
            <c:dLbl>
              <c:idx val="1"/>
              <c:tx>
                <c:strRef>
                  <c:f>'I. S&amp;P Ratings Distribution'!$N$7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{BCF7AF5B-675F-4BC7-8815-EE259D478BB3}</c15:txfldGUID>
                      <c15:f>'I. S&amp;P Ratings Distribution'!$N$7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37D2-45FB-8861-BA3C6696460B}"/>
                </c:ext>
              </c:extLst>
            </c:dLbl>
            <c:dLbl>
              <c:idx val="2"/>
              <c:tx>
                <c:strRef>
                  <c:f>'I. S&amp;P Ratings Distribution'!$Q$7</c:f>
                  <c:strCache>
                    <c:ptCount val="1"/>
                    <c:pt idx="0">
                      <c:v>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{98AF5E33-A013-4691-BE1F-0594A63A2C48}</c15:txfldGUID>
                      <c15:f>'I. S&amp;P Ratings Distribution'!$Q$7</c15:f>
                      <c15:dlblFieldTableCache>
                        <c:ptCount val="1"/>
                        <c:pt idx="0">
                          <c:v>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37D2-45FB-8861-BA3C6696460B}"/>
                </c:ext>
              </c:extLst>
            </c:dLbl>
            <c:dLbl>
              <c:idx val="3"/>
              <c:tx>
                <c:strRef>
                  <c:f>'I. S&amp;P Ratings Distribution'!$T$7</c:f>
                  <c:strCache>
                    <c:ptCount val="1"/>
                    <c:pt idx="0">
                      <c:v>25%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{600C426A-F4EF-48FA-B1DA-FF8B93A32C07}</c15:txfldGUID>
                      <c15:f>'I. S&amp;P Ratings Distribution'!$T$7</c15:f>
                      <c15:dlblFieldTableCache>
                        <c:ptCount val="1"/>
                        <c:pt idx="0">
                          <c:v>25%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{8680BAAF-91A8-4D77-A4E3-14675BFE9551}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37D2-45FB-8861-BA3C6696460B}"/>
            </c:ext>
          </c:extLst>
        </c:ser>
        <c:ser>
          <c:idx val="1"/>
          <c:order val="1"/>
          <c:tx>
            <c:strRef>
              <c:f>'I. S&amp;P Ratings Distribution'!$K$8</c:f>
              <c:strCache>
                <c:ptCount val="1"/>
                <c:pt idx="0">
                  <c:v>A-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Distribution'!$K$8</c:f>
                  <c:strCache>
                    <c:ptCount val="1"/>
                    <c:pt idx="0">
                      <c:v>A-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409182888942521"/>
                      <c:h val="9.6257273890585734E-2"/>
                    </c:manualLayout>
                  </c15:layout>
                  <c15:dlblFieldTable>
                    <c15:dlblFTEntry>
                      <c15:txfldGUID>{B447BBB6-0445-41E9-B298-ED48D3D607B9}</c15:txfldGUID>
                      <c15:f>'I. S&amp;P Ratings Distribution'!$K$8</c15:f>
                      <c15:dlblFieldTableCache>
                        <c:ptCount val="1"/>
                        <c:pt idx="0">
                          <c:v>A-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37D2-45FB-8861-BA3C6696460B}"/>
                </c:ext>
              </c:extLst>
            </c:dLbl>
            <c:dLbl>
              <c:idx val="1"/>
              <c:tx>
                <c:strRef>
                  <c:f>'I. S&amp;P Ratings Distribution'!$N$8</c:f>
                  <c:strCache>
                    <c:ptCount val="1"/>
                    <c:pt idx="0">
                      <c:v>14%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{EE291F11-AC79-43C3-865A-C108EC361C7D}</c15:txfldGUID>
                      <c15:f>'I. S&amp;P Ratings Distribution'!$N$8</c15:f>
                      <c15:dlblFieldTableCache>
                        <c:ptCount val="1"/>
                        <c:pt idx="0">
                          <c:v>14%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37D2-45FB-8861-BA3C6696460B}"/>
                </c:ext>
              </c:extLst>
            </c:dLbl>
            <c:dLbl>
              <c:idx val="2"/>
              <c:tx>
                <c:strRef>
                  <c:f>'I. S&amp;P Ratings Distribution'!$Q$8</c:f>
                  <c:strCache>
                    <c:ptCount val="1"/>
                    <c:pt idx="0">
                      <c:v>13%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{5DFE1713-27E5-481D-8DB8-BF08460671FB}</c15:txfldGUID>
                      <c15:f>'I. S&amp;P Ratings Distribution'!$Q$8</c15:f>
                      <c15:dlblFieldTableCache>
                        <c:ptCount val="1"/>
                        <c:pt idx="0">
                          <c:v>13%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37D2-45FB-8861-BA3C6696460B}"/>
                </c:ext>
              </c:extLst>
            </c:dLbl>
            <c:dLbl>
              <c:idx val="3"/>
              <c:tx>
                <c:strRef>
                  <c:f>'I. S&amp;P Ratings Distribution'!$T$8</c:f>
                  <c:strCache>
                    <c:ptCount val="1"/>
                    <c:pt idx="0">
                      <c:v>25%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{834D17AC-1F09-41EA-9C13-6F1077DAC59F}</c15:txfldGUID>
                      <c15:f>'I. S&amp;P Ratings Distribution'!$T$8</c15:f>
                      <c15:dlblFieldTableCache>
                        <c:ptCount val="1"/>
                        <c:pt idx="0">
                          <c:v>25%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{D8F8822F-345F-44B1-80AB-B7F370306911}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A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B-37D2-45FB-8861-BA3C6696460B}"/>
            </c:ext>
          </c:extLst>
        </c:ser>
        <c:ser>
          <c:idx val="2"/>
          <c:order val="2"/>
          <c:tx>
            <c:strRef>
              <c:f>'I. S&amp;P Ratings Distribution'!$K$9</c:f>
              <c:strCache>
                <c:ptCount val="1"/>
                <c:pt idx="0">
                  <c:v>BBB+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Distribution'!$K$9</c:f>
                  <c:strCache>
                    <c:ptCount val="1"/>
                    <c:pt idx="0">
                      <c:v>BBB+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985129002542088"/>
                      <c:h val="9.6257273890585734E-2"/>
                    </c:manualLayout>
                  </c15:layout>
                  <c15:dlblFieldTable>
                    <c15:dlblFTEntry>
                      <c15:txfldGUID>{26D65685-B625-4D04-89A7-FA593CF9AAF8}</c15:txfldGUID>
                      <c15:f>'I. S&amp;P Ratings Distribution'!$K$9</c15:f>
                      <c15:dlblFieldTableCache>
                        <c:ptCount val="1"/>
                        <c:pt idx="0">
                          <c:v>BBB+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37D2-45FB-8861-BA3C6696460B}"/>
                </c:ext>
              </c:extLst>
            </c:dLbl>
            <c:dLbl>
              <c:idx val="1"/>
              <c:tx>
                <c:strRef>
                  <c:f>'I. S&amp;P Ratings Distribution'!$N$9</c:f>
                  <c:strCache>
                    <c:ptCount val="1"/>
                    <c:pt idx="0">
                      <c:v>47%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{E6925F9C-3265-436B-A000-E5216B35353D}</c15:txfldGUID>
                      <c15:f>'I. S&amp;P Ratings Distribution'!$N$9</c15:f>
                      <c15:dlblFieldTableCache>
                        <c:ptCount val="1"/>
                        <c:pt idx="0">
                          <c:v>47%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37D2-45FB-8861-BA3C6696460B}"/>
                </c:ext>
              </c:extLst>
            </c:dLbl>
            <c:dLbl>
              <c:idx val="2"/>
              <c:tx>
                <c:strRef>
                  <c:f>'I. S&amp;P Ratings Distribution'!$Q$9</c:f>
                  <c:strCache>
                    <c:ptCount val="1"/>
                    <c:pt idx="0">
                      <c:v>51%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{D4A82ADB-5E09-4D6A-B45B-6496F0F1747D}</c15:txfldGUID>
                      <c15:f>'I. S&amp;P Ratings Distribution'!$Q$9</c15:f>
                      <c15:dlblFieldTableCache>
                        <c:ptCount val="1"/>
                        <c:pt idx="0">
                          <c:v>51%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37D2-45FB-8861-BA3C6696460B}"/>
                </c:ext>
              </c:extLst>
            </c:dLbl>
            <c:dLbl>
              <c:idx val="3"/>
              <c:tx>
                <c:strRef>
                  <c:f>'I. S&amp;P Ratings Distribution'!$T$9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{4BFFA0D5-1047-4EA6-945D-907588731822}</c15:txfldGUID>
                      <c15:f>'I. S&amp;P Ratings Distribution'!$T$9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{01C36564-5E17-4C53-91BC-47AADD6E1D7D}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1-37D2-45FB-8861-BA3C6696460B}"/>
            </c:ext>
          </c:extLst>
        </c:ser>
        <c:ser>
          <c:idx val="3"/>
          <c:order val="3"/>
          <c:tx>
            <c:strRef>
              <c:f>'I. S&amp;P Ratings Distribution'!$K$10</c:f>
              <c:strCache>
                <c:ptCount val="1"/>
                <c:pt idx="0">
                  <c:v>BBB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Distribution'!$K$10</c:f>
                  <c:strCache>
                    <c:ptCount val="1"/>
                    <c:pt idx="0">
                      <c:v>BBB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259058793253446"/>
                      <c:h val="9.6257273890585734E-2"/>
                    </c:manualLayout>
                  </c15:layout>
                  <c15:dlblFieldTable>
                    <c15:dlblFTEntry>
                      <c15:txfldGUID>{5BE3042E-B5B9-44FB-8DB9-B054F0AD8371}</c15:txfldGUID>
                      <c15:f>'I. S&amp;P Ratings Distribution'!$K$10</c15:f>
                      <c15:dlblFieldTableCache>
                        <c:ptCount val="1"/>
                        <c:pt idx="0">
                          <c:v>BBB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37D2-45FB-8861-BA3C6696460B}"/>
                </c:ext>
              </c:extLst>
            </c:dLbl>
            <c:dLbl>
              <c:idx val="1"/>
              <c:tx>
                <c:strRef>
                  <c:f>'I. S&amp;P Ratings Distribution'!$N$10</c:f>
                  <c:strCache>
                    <c:ptCount val="1"/>
                    <c:pt idx="0">
                      <c:v>23%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{1DD6C603-044E-41BA-B7B4-2C33C930AB74}</c15:txfldGUID>
                      <c15:f>'I. S&amp;P Ratings Distribution'!$N$10</c15:f>
                      <c15:dlblFieldTableCache>
                        <c:ptCount val="1"/>
                        <c:pt idx="0">
                          <c:v>23%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37D2-45FB-8861-BA3C6696460B}"/>
                </c:ext>
              </c:extLst>
            </c:dLbl>
            <c:dLbl>
              <c:idx val="2"/>
              <c:tx>
                <c:strRef>
                  <c:f>'I. S&amp;P Ratings Distribution'!$Q$10</c:f>
                  <c:strCache>
                    <c:ptCount val="1"/>
                    <c:pt idx="0">
                      <c:v>21%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{C739A99C-3A54-4CA3-9E53-A1D4891AE841}</c15:txfldGUID>
                      <c15:f>'I. S&amp;P Ratings Distribution'!$Q$10</c15:f>
                      <c15:dlblFieldTableCache>
                        <c:ptCount val="1"/>
                        <c:pt idx="0">
                          <c:v>21%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37D2-45FB-8861-BA3C6696460B}"/>
                </c:ext>
              </c:extLst>
            </c:dLbl>
            <c:dLbl>
              <c:idx val="3"/>
              <c:tx>
                <c:strRef>
                  <c:f>'I. S&amp;P Ratings Distribution'!$T$10</c:f>
                  <c:strCache>
                    <c:ptCount val="1"/>
                    <c:pt idx="0">
                      <c:v>50%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{AD004E63-FD2E-4C56-A160-D3E396672EBF}</c15:txfldGUID>
                      <c15:f>'I. S&amp;P Ratings Distribution'!$T$10</c15:f>
                      <c15:dlblFieldTableCache>
                        <c:ptCount val="1"/>
                        <c:pt idx="0">
                          <c:v>50%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5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{A8865D6A-C3C0-4822-8C11-E0525FBA7542}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Distribution'!$L$10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7-37D2-45FB-8861-BA3C6696460B}"/>
            </c:ext>
          </c:extLst>
        </c:ser>
        <c:ser>
          <c:idx val="4"/>
          <c:order val="4"/>
          <c:tx>
            <c:strRef>
              <c:f>'I. S&amp;P Ratings Distribution'!$K$11</c:f>
              <c:strCache>
                <c:ptCount val="1"/>
                <c:pt idx="0">
                  <c:v>BBB-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dLbls>
            <c:dLbl>
              <c:idx val="0"/>
              <c:tx>
                <c:strRef>
                  <c:f>'I. S&amp;P Ratings Distribution'!$K$11</c:f>
                  <c:strCache>
                    <c:ptCount val="1"/>
                    <c:pt idx="0">
                      <c:v>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776757072686081"/>
                      <c:h val="9.6257273890585734E-2"/>
                    </c:manualLayout>
                  </c15:layout>
                  <c15:dlblFieldTable>
                    <c15:dlblFTEntry>
                      <c15:txfldGUID>{C9B4489E-1D18-46CC-A454-D3D9369EA21A}</c15:txfldGUID>
                      <c15:f>'I. S&amp;P Ratings Distribution'!$K$11</c15:f>
                      <c15:dlblFieldTableCache>
                        <c:ptCount val="1"/>
                        <c:pt idx="0">
                          <c:v>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37D2-45FB-8861-BA3C6696460B}"/>
                </c:ext>
              </c:extLst>
            </c:dLbl>
            <c:dLbl>
              <c:idx val="1"/>
              <c:tx>
                <c:strRef>
                  <c:f>'I. S&amp;P Ratings Distribution'!$N$11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{6A935BFD-95A0-4580-85A4-FD99607706BC}</c15:txfldGUID>
                      <c15:f>'I. S&amp;P Ratings Distribution'!$N$11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37D2-45FB-8861-BA3C6696460B}"/>
                </c:ext>
              </c:extLst>
            </c:dLbl>
            <c:dLbl>
              <c:idx val="2"/>
              <c:tx>
                <c:strRef>
                  <c:f>'I. S&amp;P Ratings Distribution'!$Q$11</c:f>
                  <c:strCache>
                    <c:ptCount val="1"/>
                    <c:pt idx="0">
                      <c:v>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{6D7E80C5-F6FC-49F3-8213-5B78861BBDAD}</c15:txfldGUID>
                      <c15:f>'I. S&amp;P Ratings Distribution'!$Q$11</c15:f>
                      <c15:dlblFieldTableCache>
                        <c:ptCount val="1"/>
                        <c:pt idx="0">
                          <c:v>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37D2-45FB-8861-BA3C6696460B}"/>
                </c:ext>
              </c:extLst>
            </c:dLbl>
            <c:dLbl>
              <c:idx val="3"/>
              <c:tx>
                <c:strRef>
                  <c:f>'I. S&amp;P Ratings Distribution'!$T$11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{FA39A822-58AD-4B11-886A-B3BECB3F6B57}</c15:txfldGUID>
                      <c15:f>'I. S&amp;P Ratings Distribution'!$T$11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{122B072D-BDD5-4C1E-AC50-234D8B16C4BE}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Distribution'!$L$11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1D-37D2-45FB-8861-BA3C6696460B}"/>
            </c:ext>
          </c:extLst>
        </c:ser>
        <c:ser>
          <c:idx val="5"/>
          <c:order val="5"/>
          <c:tx>
            <c:strRef>
              <c:f>'I. S&amp;P Ratings Distribution'!$K$12</c:f>
              <c:strCache>
                <c:ptCount val="1"/>
                <c:pt idx="0">
                  <c:v>Below BBB-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dLbl>
              <c:idx val="0"/>
              <c:tx>
                <c:strRef>
                  <c:f>'I. S&amp;P Ratings Distribution'!$K$12</c:f>
                  <c:strCache>
                    <c:ptCount val="1"/>
                    <c:pt idx="0">
                      <c:v>Below BBB-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60150848120576073"/>
                      <c:h val="9.6257273890585734E-2"/>
                    </c:manualLayout>
                  </c15:layout>
                  <c15:dlblFieldTable>
                    <c15:dlblFTEntry>
                      <c15:txfldGUID>{5BA9E695-F325-499E-9D2D-8CDA5A0E906C}</c15:txfldGUID>
                      <c15:f>'I. S&amp;P Ratings Distribution'!$K$12</c15:f>
                      <c15:dlblFieldTableCache>
                        <c:ptCount val="1"/>
                        <c:pt idx="0">
                          <c:v>Below BBB-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37D2-45FB-8861-BA3C6696460B}"/>
                </c:ext>
              </c:extLst>
            </c:dLbl>
            <c:dLbl>
              <c:idx val="1"/>
              <c:tx>
                <c:strRef>
                  <c:f>'I. S&amp;P Ratings Distribution'!$N$12</c:f>
                  <c:strCache>
                    <c:ptCount val="1"/>
                    <c:pt idx="0">
                      <c:v>7%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{5D40CB23-C648-496C-91B0-AECFB7F1889A}</c15:txfldGUID>
                      <c15:f>'I. S&amp;P Ratings Distribution'!$N$12</c15:f>
                      <c15:dlblFieldTableCache>
                        <c:ptCount val="1"/>
                        <c:pt idx="0">
                          <c:v>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37D2-45FB-8861-BA3C6696460B}"/>
                </c:ext>
              </c:extLst>
            </c:dLbl>
            <c:dLbl>
              <c:idx val="2"/>
              <c:tx>
                <c:strRef>
                  <c:f>'I. S&amp;P Ratings Distribution'!$Q$12</c:f>
                  <c:strCache>
                    <c:ptCount val="1"/>
                    <c:pt idx="0">
                      <c:v>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{EE271535-1372-4E11-ACE6-213324B0E73C}</c15:txfldGUID>
                      <c15:f>'I. S&amp;P Ratings Distribution'!$Q$12</c15:f>
                      <c15:dlblFieldTableCache>
                        <c:ptCount val="1"/>
                        <c:pt idx="0">
                          <c:v>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37D2-45FB-8861-BA3C6696460B}"/>
                </c:ext>
              </c:extLst>
            </c:dLbl>
            <c:dLbl>
              <c:idx val="3"/>
              <c:tx>
                <c:strRef>
                  <c:f>'I. S&amp;P Ratings Distribution'!$T$12</c:f>
                  <c:strCache>
                    <c:ptCount val="1"/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{DEE77047-430D-4FE9-B57F-BB6F2B7C28FB}</c15:txfldGUID>
                      <c15:f>'I. S&amp;P Ratings Distribution'!$T$12</c15:f>
                      <c15:dlblFieldTableCache>
                        <c:ptCount val="1"/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37D2-45FB-8861-BA3C6696460B}"/>
                </c:ext>
              </c:extLst>
            </c:dLbl>
            <c:dLbl>
              <c:idx val="4"/>
              <c:tx>
                <c:strRef>
                  <c:f>Credit_2023Q1!#REF!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{1BBDC31D-9A6F-4937-A6DA-F093122A0AD1}</c15:txfldGUID>
                      <c15:f>Credit_2023Q1!#REF!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37D2-45FB-8861-BA3C6696460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clip" horzOverflow="clip" wrap="none" lIns="38100" tIns="19050" rIns="38100" bIns="19050" anchor="ctr">
                <a:noAutofit/>
              </a:bodyPr>
              <a:lstStyle/>
              <a:p>
                <a:pPr>
                  <a:defRPr sz="12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val>
            <c:numRef>
              <c:f>'I. S&amp;P Ratings Distribution'!$L$12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}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3-37D2-45FB-8861-BA3C669646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81199488"/>
        <c:axId val="81201024"/>
      </c:barChart>
      <c:catAx>
        <c:axId val="81199488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high"/>
        <c:crossAx val="81201024"/>
        <c:crosses val="max"/>
        <c:auto val="1"/>
        <c:lblAlgn val="ctr"/>
        <c:lblOffset val="100"/>
        <c:noMultiLvlLbl val="0"/>
      </c:catAx>
      <c:valAx>
        <c:axId val="81201024"/>
        <c:scaling>
          <c:orientation val="maxMin"/>
        </c:scaling>
        <c:delete val="0"/>
        <c:axPos val="l"/>
        <c:numFmt formatCode="0%" sourceLinked="1"/>
        <c:majorTickMark val="none"/>
        <c:minorTickMark val="none"/>
        <c:tickLblPos val="none"/>
        <c:spPr>
          <a:ln>
            <a:noFill/>
          </a:ln>
        </c:spPr>
        <c:crossAx val="8119948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400" b="1">
          <a:solidFill>
            <a:schemeClr val="bg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Credit Rating Agencies Upgrades &amp; Downgrades (2002 Q1 - 2006 Q1)</a:t>
            </a:r>
          </a:p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(Source: Fitch Ratings, Moody's, Standard &amp; Poor's)</a:t>
            </a:r>
            <a:endParaRPr lang="en-US"/>
          </a:p>
        </c:rich>
      </c:tx>
      <c:layout>
        <c:manualLayout>
          <c:xMode val="edge"/>
          <c:yMode val="edge"/>
          <c:x val="0.42798774259448508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A8D2-4660-AFE7-E9943505BC85}"/>
            </c:ext>
          </c:extLst>
        </c:ser>
        <c:ser>
          <c:idx val="1"/>
          <c:order val="1"/>
          <c:spPr>
            <a:solidFill>
              <a:srgbClr val="3333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A8D2-4660-AFE7-E9943505BC85}"/>
            </c:ext>
          </c:extLst>
        </c:ser>
        <c:ser>
          <c:idx val="2"/>
          <c:order val="2"/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A8D2-4660-AFE7-E9943505BC85}"/>
            </c:ext>
          </c:extLst>
        </c:ser>
        <c:ser>
          <c:idx val="3"/>
          <c:order val="3"/>
          <c:spPr>
            <a:solidFill>
              <a:srgbClr val="99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D2-4660-AFE7-E9943505BC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A8D2-4660-AFE7-E9943505BC85}"/>
            </c:ext>
          </c:extLst>
        </c:ser>
        <c:ser>
          <c:idx val="4"/>
          <c:order val="4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D2-4660-AFE7-E9943505BC8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A8D2-4660-AFE7-E9943505BC85}"/>
            </c:ext>
          </c:extLst>
        </c:ser>
        <c:ser>
          <c:idx val="5"/>
          <c:order val="5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A8D2-4660-AFE7-E9943505BC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54619648"/>
        <c:axId val="254621184"/>
      </c:barChart>
      <c:catAx>
        <c:axId val="254619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4621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4621184"/>
        <c:scaling>
          <c:orientation val="minMax"/>
          <c:min val="-6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546196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55" r="0.7500000000000015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988953879360914E-2"/>
          <c:y val="2.6765437215084956E-2"/>
          <c:w val="0.93951954389424341"/>
          <c:h val="0.840199613206243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'II. Upgrades &amp; Downgrades'!$C$32</c:f>
              <c:strCache>
                <c:ptCount val="1"/>
                <c:pt idx="0">
                  <c:v>Fitch (upgrade)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cat>
            <c:strRef>
              <c:f>'II. Upgrades &amp; Downgrades'!$D$31:$CY$31</c:f>
              <c:strCache>
                <c:ptCount val="100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  <c:pt idx="96">
                  <c:v>2025Q1</c:v>
                </c:pt>
                <c:pt idx="97">
                  <c:v>2025Q2</c:v>
                </c:pt>
                <c:pt idx="98">
                  <c:v>2025Q3</c:v>
                </c:pt>
                <c:pt idx="99">
                  <c:v>2025Q4</c:v>
                </c:pt>
              </c:strCache>
            </c:strRef>
          </c:cat>
          <c:val>
            <c:numRef>
              <c:f>'II. Upgrades &amp; Downgrades'!$D$32:$CY$32</c:f>
              <c:numCache>
                <c:formatCode>General</c:formatCode>
                <c:ptCount val="100"/>
                <c:pt idx="0">
                  <c:v>3</c:v>
                </c:pt>
                <c:pt idx="1">
                  <c:v>3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12</c:v>
                </c:pt>
                <c:pt idx="10">
                  <c:v>5</c:v>
                </c:pt>
                <c:pt idx="11">
                  <c:v>0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7</c:v>
                </c:pt>
                <c:pt idx="16">
                  <c:v>4</c:v>
                </c:pt>
                <c:pt idx="17">
                  <c:v>1</c:v>
                </c:pt>
                <c:pt idx="18">
                  <c:v>11</c:v>
                </c:pt>
                <c:pt idx="19">
                  <c:v>2</c:v>
                </c:pt>
                <c:pt idx="20">
                  <c:v>6</c:v>
                </c:pt>
                <c:pt idx="21">
                  <c:v>5</c:v>
                </c:pt>
                <c:pt idx="22">
                  <c:v>10</c:v>
                </c:pt>
                <c:pt idx="23">
                  <c:v>4</c:v>
                </c:pt>
                <c:pt idx="24">
                  <c:v>14</c:v>
                </c:pt>
                <c:pt idx="25">
                  <c:v>3</c:v>
                </c:pt>
                <c:pt idx="26">
                  <c:v>4</c:v>
                </c:pt>
                <c:pt idx="27">
                  <c:v>7</c:v>
                </c:pt>
                <c:pt idx="28">
                  <c:v>1</c:v>
                </c:pt>
                <c:pt idx="29">
                  <c:v>0</c:v>
                </c:pt>
                <c:pt idx="30">
                  <c:v>3</c:v>
                </c:pt>
                <c:pt idx="31">
                  <c:v>4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2</c:v>
                </c:pt>
                <c:pt idx="39">
                  <c:v>0</c:v>
                </c:pt>
                <c:pt idx="40">
                  <c:v>3</c:v>
                </c:pt>
                <c:pt idx="41">
                  <c:v>8</c:v>
                </c:pt>
                <c:pt idx="42">
                  <c:v>2</c:v>
                </c:pt>
                <c:pt idx="43">
                  <c:v>1</c:v>
                </c:pt>
                <c:pt idx="44">
                  <c:v>2</c:v>
                </c:pt>
                <c:pt idx="45">
                  <c:v>8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6</c:v>
                </c:pt>
                <c:pt idx="50">
                  <c:v>0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1</c:v>
                </c:pt>
                <c:pt idx="55">
                  <c:v>3</c:v>
                </c:pt>
                <c:pt idx="56">
                  <c:v>0</c:v>
                </c:pt>
                <c:pt idx="57">
                  <c:v>4</c:v>
                </c:pt>
                <c:pt idx="58">
                  <c:v>0</c:v>
                </c:pt>
                <c:pt idx="59">
                  <c:v>2</c:v>
                </c:pt>
                <c:pt idx="60">
                  <c:v>5</c:v>
                </c:pt>
                <c:pt idx="61">
                  <c:v>4</c:v>
                </c:pt>
                <c:pt idx="62">
                  <c:v>3</c:v>
                </c:pt>
                <c:pt idx="63">
                  <c:v>1</c:v>
                </c:pt>
                <c:pt idx="64">
                  <c:v>2</c:v>
                </c:pt>
                <c:pt idx="65">
                  <c:v>1</c:v>
                </c:pt>
                <c:pt idx="66">
                  <c:v>5</c:v>
                </c:pt>
                <c:pt idx="67">
                  <c:v>3</c:v>
                </c:pt>
                <c:pt idx="68">
                  <c:v>1</c:v>
                </c:pt>
                <c:pt idx="69">
                  <c:v>2</c:v>
                </c:pt>
                <c:pt idx="70">
                  <c:v>1</c:v>
                </c:pt>
                <c:pt idx="71">
                  <c:v>8</c:v>
                </c:pt>
                <c:pt idx="72">
                  <c:v>3</c:v>
                </c:pt>
                <c:pt idx="73">
                  <c:v>7</c:v>
                </c:pt>
                <c:pt idx="74">
                  <c:v>3</c:v>
                </c:pt>
                <c:pt idx="75">
                  <c:v>13</c:v>
                </c:pt>
                <c:pt idx="76">
                  <c:v>0</c:v>
                </c:pt>
                <c:pt idx="77">
                  <c:v>4</c:v>
                </c:pt>
                <c:pt idx="78">
                  <c:v>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1</c:v>
                </c:pt>
                <c:pt idx="83">
                  <c:v>1</c:v>
                </c:pt>
                <c:pt idx="84">
                  <c:v>4</c:v>
                </c:pt>
                <c:pt idx="85">
                  <c:v>0</c:v>
                </c:pt>
                <c:pt idx="86">
                  <c:v>15</c:v>
                </c:pt>
                <c:pt idx="87">
                  <c:v>0</c:v>
                </c:pt>
                <c:pt idx="88">
                  <c:v>2</c:v>
                </c:pt>
                <c:pt idx="89">
                  <c:v>2</c:v>
                </c:pt>
                <c:pt idx="90">
                  <c:v>5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5</c:v>
                </c:pt>
                <c:pt idx="96">
                  <c:v>0</c:v>
                </c:pt>
                <c:pt idx="97">
                  <c:v>5</c:v>
                </c:pt>
                <c:pt idx="98">
                  <c:v>3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26-4535-A766-8DCC143FE895}"/>
            </c:ext>
          </c:extLst>
        </c:ser>
        <c:ser>
          <c:idx val="1"/>
          <c:order val="1"/>
          <c:tx>
            <c:strRef>
              <c:f>'II. Upgrades &amp; Downgrades'!$C$33</c:f>
              <c:strCache>
                <c:ptCount val="1"/>
                <c:pt idx="0">
                  <c:v>Fitch (downgrade)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cat>
            <c:strRef>
              <c:f>'II. Upgrades &amp; Downgrades'!$D$31:$CY$31</c:f>
              <c:strCache>
                <c:ptCount val="100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  <c:pt idx="96">
                  <c:v>2025Q1</c:v>
                </c:pt>
                <c:pt idx="97">
                  <c:v>2025Q2</c:v>
                </c:pt>
                <c:pt idx="98">
                  <c:v>2025Q3</c:v>
                </c:pt>
                <c:pt idx="99">
                  <c:v>2025Q4</c:v>
                </c:pt>
              </c:strCache>
            </c:strRef>
          </c:cat>
          <c:val>
            <c:numRef>
              <c:f>'II. Upgrades &amp; Downgrades'!$D$33:$CY$33</c:f>
              <c:numCache>
                <c:formatCode>General</c:formatCode>
                <c:ptCount val="100"/>
                <c:pt idx="0">
                  <c:v>-14</c:v>
                </c:pt>
                <c:pt idx="1">
                  <c:v>-6</c:v>
                </c:pt>
                <c:pt idx="2">
                  <c:v>-1</c:v>
                </c:pt>
                <c:pt idx="3">
                  <c:v>-7</c:v>
                </c:pt>
                <c:pt idx="4">
                  <c:v>-3</c:v>
                </c:pt>
                <c:pt idx="5">
                  <c:v>-14</c:v>
                </c:pt>
                <c:pt idx="6">
                  <c:v>-32</c:v>
                </c:pt>
                <c:pt idx="7">
                  <c:v>-6</c:v>
                </c:pt>
                <c:pt idx="8">
                  <c:v>-19</c:v>
                </c:pt>
                <c:pt idx="9">
                  <c:v>-10</c:v>
                </c:pt>
                <c:pt idx="10">
                  <c:v>-9</c:v>
                </c:pt>
                <c:pt idx="11">
                  <c:v>-6</c:v>
                </c:pt>
                <c:pt idx="12">
                  <c:v>-2</c:v>
                </c:pt>
                <c:pt idx="13">
                  <c:v>-9</c:v>
                </c:pt>
                <c:pt idx="14">
                  <c:v>-5</c:v>
                </c:pt>
                <c:pt idx="15">
                  <c:v>-2</c:v>
                </c:pt>
                <c:pt idx="16">
                  <c:v>-2</c:v>
                </c:pt>
                <c:pt idx="17">
                  <c:v>-1</c:v>
                </c:pt>
                <c:pt idx="18">
                  <c:v>-1</c:v>
                </c:pt>
                <c:pt idx="19">
                  <c:v>0</c:v>
                </c:pt>
                <c:pt idx="20">
                  <c:v>-3</c:v>
                </c:pt>
                <c:pt idx="21">
                  <c:v>-2</c:v>
                </c:pt>
                <c:pt idx="22">
                  <c:v>-1</c:v>
                </c:pt>
                <c:pt idx="23">
                  <c:v>0</c:v>
                </c:pt>
                <c:pt idx="24">
                  <c:v>-4</c:v>
                </c:pt>
                <c:pt idx="25">
                  <c:v>-6</c:v>
                </c:pt>
                <c:pt idx="26">
                  <c:v>-1</c:v>
                </c:pt>
                <c:pt idx="27">
                  <c:v>-2</c:v>
                </c:pt>
                <c:pt idx="28">
                  <c:v>-8</c:v>
                </c:pt>
                <c:pt idx="29">
                  <c:v>0</c:v>
                </c:pt>
                <c:pt idx="30">
                  <c:v>-1</c:v>
                </c:pt>
                <c:pt idx="31">
                  <c:v>0</c:v>
                </c:pt>
                <c:pt idx="32">
                  <c:v>-3</c:v>
                </c:pt>
                <c:pt idx="33">
                  <c:v>-2</c:v>
                </c:pt>
                <c:pt idx="34">
                  <c:v>-3</c:v>
                </c:pt>
                <c:pt idx="35">
                  <c:v>0</c:v>
                </c:pt>
                <c:pt idx="36">
                  <c:v>-2</c:v>
                </c:pt>
                <c:pt idx="37">
                  <c:v>-7</c:v>
                </c:pt>
                <c:pt idx="38">
                  <c:v>-5</c:v>
                </c:pt>
                <c:pt idx="39">
                  <c:v>-3</c:v>
                </c:pt>
                <c:pt idx="40">
                  <c:v>0</c:v>
                </c:pt>
                <c:pt idx="41">
                  <c:v>-6</c:v>
                </c:pt>
                <c:pt idx="42">
                  <c:v>-1</c:v>
                </c:pt>
                <c:pt idx="43">
                  <c:v>-4</c:v>
                </c:pt>
                <c:pt idx="44">
                  <c:v>-3</c:v>
                </c:pt>
                <c:pt idx="45">
                  <c:v>-5</c:v>
                </c:pt>
                <c:pt idx="46">
                  <c:v>-1</c:v>
                </c:pt>
                <c:pt idx="47">
                  <c:v>-4</c:v>
                </c:pt>
                <c:pt idx="48">
                  <c:v>-4</c:v>
                </c:pt>
                <c:pt idx="49">
                  <c:v>0</c:v>
                </c:pt>
                <c:pt idx="50">
                  <c:v>-8</c:v>
                </c:pt>
                <c:pt idx="51">
                  <c:v>-1</c:v>
                </c:pt>
                <c:pt idx="52">
                  <c:v>0</c:v>
                </c:pt>
                <c:pt idx="53">
                  <c:v>-2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-5</c:v>
                </c:pt>
                <c:pt idx="58">
                  <c:v>0</c:v>
                </c:pt>
                <c:pt idx="59">
                  <c:v>0</c:v>
                </c:pt>
                <c:pt idx="60">
                  <c:v>-1</c:v>
                </c:pt>
                <c:pt idx="61">
                  <c:v>-2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-4</c:v>
                </c:pt>
                <c:pt idx="67">
                  <c:v>0</c:v>
                </c:pt>
                <c:pt idx="68">
                  <c:v>-5</c:v>
                </c:pt>
                <c:pt idx="69">
                  <c:v>-3</c:v>
                </c:pt>
                <c:pt idx="70">
                  <c:v>-11</c:v>
                </c:pt>
                <c:pt idx="71">
                  <c:v>-2</c:v>
                </c:pt>
                <c:pt idx="72">
                  <c:v>-7</c:v>
                </c:pt>
                <c:pt idx="73">
                  <c:v>0</c:v>
                </c:pt>
                <c:pt idx="74">
                  <c:v>0</c:v>
                </c:pt>
                <c:pt idx="75">
                  <c:v>-3</c:v>
                </c:pt>
                <c:pt idx="76">
                  <c:v>-1</c:v>
                </c:pt>
                <c:pt idx="77">
                  <c:v>-2</c:v>
                </c:pt>
                <c:pt idx="78">
                  <c:v>0</c:v>
                </c:pt>
                <c:pt idx="79">
                  <c:v>-16</c:v>
                </c:pt>
                <c:pt idx="80">
                  <c:v>0</c:v>
                </c:pt>
                <c:pt idx="81">
                  <c:v>-1</c:v>
                </c:pt>
                <c:pt idx="82">
                  <c:v>0</c:v>
                </c:pt>
                <c:pt idx="83">
                  <c:v>-3</c:v>
                </c:pt>
                <c:pt idx="84">
                  <c:v>-3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-2</c:v>
                </c:pt>
                <c:pt idx="91">
                  <c:v>0</c:v>
                </c:pt>
                <c:pt idx="92">
                  <c:v>-3</c:v>
                </c:pt>
                <c:pt idx="93">
                  <c:v>0</c:v>
                </c:pt>
                <c:pt idx="94">
                  <c:v>0</c:v>
                </c:pt>
                <c:pt idx="95">
                  <c:v>-1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26-4535-A766-8DCC143FE895}"/>
            </c:ext>
          </c:extLst>
        </c:ser>
        <c:ser>
          <c:idx val="2"/>
          <c:order val="2"/>
          <c:tx>
            <c:strRef>
              <c:f>'II. Upgrades &amp; Downgrades'!$C$34</c:f>
              <c:strCache>
                <c:ptCount val="1"/>
                <c:pt idx="0">
                  <c:v>Moody's (upgrade)</c:v>
                </c:pt>
              </c:strCache>
            </c:strRef>
          </c:tx>
          <c:spPr>
            <a:solidFill>
              <a:srgbClr val="5F5F5F"/>
            </a:solidFill>
            <a:ln w="25400">
              <a:noFill/>
            </a:ln>
          </c:spPr>
          <c:invertIfNegative val="0"/>
          <c:cat>
            <c:strRef>
              <c:f>'II. Upgrades &amp; Downgrades'!$D$31:$CY$31</c:f>
              <c:strCache>
                <c:ptCount val="100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  <c:pt idx="96">
                  <c:v>2025Q1</c:v>
                </c:pt>
                <c:pt idx="97">
                  <c:v>2025Q2</c:v>
                </c:pt>
                <c:pt idx="98">
                  <c:v>2025Q3</c:v>
                </c:pt>
                <c:pt idx="99">
                  <c:v>2025Q4</c:v>
                </c:pt>
              </c:strCache>
            </c:strRef>
          </c:cat>
          <c:val>
            <c:numRef>
              <c:f>'II. Upgrades &amp; Downgrades'!$D$34:$CY$34</c:f>
              <c:numCache>
                <c:formatCode>General</c:formatCode>
                <c:ptCount val="100"/>
                <c:pt idx="0">
                  <c:v>14</c:v>
                </c:pt>
                <c:pt idx="1">
                  <c:v>4</c:v>
                </c:pt>
                <c:pt idx="2">
                  <c:v>0</c:v>
                </c:pt>
                <c:pt idx="3">
                  <c:v>9</c:v>
                </c:pt>
                <c:pt idx="4">
                  <c:v>3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8</c:v>
                </c:pt>
                <c:pt idx="12">
                  <c:v>3</c:v>
                </c:pt>
                <c:pt idx="13">
                  <c:v>4</c:v>
                </c:pt>
                <c:pt idx="14">
                  <c:v>9</c:v>
                </c:pt>
                <c:pt idx="15">
                  <c:v>4</c:v>
                </c:pt>
                <c:pt idx="16">
                  <c:v>12</c:v>
                </c:pt>
                <c:pt idx="17">
                  <c:v>11</c:v>
                </c:pt>
                <c:pt idx="18">
                  <c:v>8</c:v>
                </c:pt>
                <c:pt idx="19">
                  <c:v>0</c:v>
                </c:pt>
                <c:pt idx="20">
                  <c:v>5</c:v>
                </c:pt>
                <c:pt idx="21">
                  <c:v>12</c:v>
                </c:pt>
                <c:pt idx="22">
                  <c:v>3</c:v>
                </c:pt>
                <c:pt idx="23">
                  <c:v>2</c:v>
                </c:pt>
                <c:pt idx="24">
                  <c:v>1</c:v>
                </c:pt>
                <c:pt idx="25">
                  <c:v>4</c:v>
                </c:pt>
                <c:pt idx="26">
                  <c:v>4</c:v>
                </c:pt>
                <c:pt idx="27">
                  <c:v>10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3</c:v>
                </c:pt>
                <c:pt idx="41">
                  <c:v>4</c:v>
                </c:pt>
                <c:pt idx="42">
                  <c:v>0</c:v>
                </c:pt>
                <c:pt idx="43">
                  <c:v>0</c:v>
                </c:pt>
                <c:pt idx="44">
                  <c:v>5</c:v>
                </c:pt>
                <c:pt idx="45">
                  <c:v>9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4</c:v>
                </c:pt>
                <c:pt idx="50">
                  <c:v>8</c:v>
                </c:pt>
                <c:pt idx="51">
                  <c:v>0</c:v>
                </c:pt>
                <c:pt idx="52">
                  <c:v>78</c:v>
                </c:pt>
                <c:pt idx="53">
                  <c:v>2</c:v>
                </c:pt>
                <c:pt idx="54">
                  <c:v>5</c:v>
                </c:pt>
                <c:pt idx="55">
                  <c:v>0</c:v>
                </c:pt>
                <c:pt idx="56">
                  <c:v>2</c:v>
                </c:pt>
                <c:pt idx="57">
                  <c:v>4</c:v>
                </c:pt>
                <c:pt idx="58">
                  <c:v>1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1</c:v>
                </c:pt>
                <c:pt idx="63">
                  <c:v>0</c:v>
                </c:pt>
                <c:pt idx="64">
                  <c:v>4</c:v>
                </c:pt>
                <c:pt idx="65">
                  <c:v>3</c:v>
                </c:pt>
                <c:pt idx="66">
                  <c:v>3</c:v>
                </c:pt>
                <c:pt idx="67">
                  <c:v>0</c:v>
                </c:pt>
                <c:pt idx="68">
                  <c:v>0</c:v>
                </c:pt>
                <c:pt idx="69">
                  <c:v>2</c:v>
                </c:pt>
                <c:pt idx="70">
                  <c:v>0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5</c:v>
                </c:pt>
                <c:pt idx="75">
                  <c:v>0</c:v>
                </c:pt>
                <c:pt idx="76">
                  <c:v>1</c:v>
                </c:pt>
                <c:pt idx="77">
                  <c:v>1</c:v>
                </c:pt>
                <c:pt idx="78">
                  <c:v>2</c:v>
                </c:pt>
                <c:pt idx="79">
                  <c:v>1</c:v>
                </c:pt>
                <c:pt idx="80">
                  <c:v>2</c:v>
                </c:pt>
                <c:pt idx="81">
                  <c:v>1</c:v>
                </c:pt>
                <c:pt idx="82">
                  <c:v>0</c:v>
                </c:pt>
                <c:pt idx="83">
                  <c:v>0</c:v>
                </c:pt>
                <c:pt idx="84">
                  <c:v>1</c:v>
                </c:pt>
                <c:pt idx="85">
                  <c:v>2</c:v>
                </c:pt>
                <c:pt idx="86">
                  <c:v>0</c:v>
                </c:pt>
                <c:pt idx="87">
                  <c:v>1</c:v>
                </c:pt>
                <c:pt idx="88">
                  <c:v>2</c:v>
                </c:pt>
                <c:pt idx="89">
                  <c:v>0</c:v>
                </c:pt>
                <c:pt idx="90">
                  <c:v>1</c:v>
                </c:pt>
                <c:pt idx="91">
                  <c:v>2</c:v>
                </c:pt>
                <c:pt idx="92">
                  <c:v>3</c:v>
                </c:pt>
                <c:pt idx="93">
                  <c:v>0</c:v>
                </c:pt>
                <c:pt idx="94">
                  <c:v>2</c:v>
                </c:pt>
                <c:pt idx="95">
                  <c:v>0</c:v>
                </c:pt>
                <c:pt idx="96">
                  <c:v>1</c:v>
                </c:pt>
                <c:pt idx="97">
                  <c:v>2</c:v>
                </c:pt>
                <c:pt idx="98">
                  <c:v>1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26-4535-A766-8DCC143FE895}"/>
            </c:ext>
          </c:extLst>
        </c:ser>
        <c:ser>
          <c:idx val="3"/>
          <c:order val="3"/>
          <c:tx>
            <c:strRef>
              <c:f>'II. Upgrades &amp; Downgrades'!$C$35</c:f>
              <c:strCache>
                <c:ptCount val="1"/>
                <c:pt idx="0">
                  <c:v>Moody's (downgrade)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'II. Upgrades &amp; Downgrades'!$D$31:$CY$31</c:f>
              <c:strCache>
                <c:ptCount val="100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  <c:pt idx="96">
                  <c:v>2025Q1</c:v>
                </c:pt>
                <c:pt idx="97">
                  <c:v>2025Q2</c:v>
                </c:pt>
                <c:pt idx="98">
                  <c:v>2025Q3</c:v>
                </c:pt>
                <c:pt idx="99">
                  <c:v>2025Q4</c:v>
                </c:pt>
              </c:strCache>
            </c:strRef>
          </c:cat>
          <c:val>
            <c:numRef>
              <c:f>'II. Upgrades &amp; Downgrades'!$D$35:$CY$35</c:f>
              <c:numCache>
                <c:formatCode>General</c:formatCode>
                <c:ptCount val="100"/>
                <c:pt idx="0">
                  <c:v>-21</c:v>
                </c:pt>
                <c:pt idx="1">
                  <c:v>-8</c:v>
                </c:pt>
                <c:pt idx="2">
                  <c:v>0</c:v>
                </c:pt>
                <c:pt idx="3">
                  <c:v>-12</c:v>
                </c:pt>
                <c:pt idx="4">
                  <c:v>-7</c:v>
                </c:pt>
                <c:pt idx="5">
                  <c:v>-20</c:v>
                </c:pt>
                <c:pt idx="6">
                  <c:v>-27</c:v>
                </c:pt>
                <c:pt idx="7">
                  <c:v>-59</c:v>
                </c:pt>
                <c:pt idx="8">
                  <c:v>-25</c:v>
                </c:pt>
                <c:pt idx="9">
                  <c:v>-21</c:v>
                </c:pt>
                <c:pt idx="10">
                  <c:v>-11</c:v>
                </c:pt>
                <c:pt idx="11">
                  <c:v>-11</c:v>
                </c:pt>
                <c:pt idx="12">
                  <c:v>-11</c:v>
                </c:pt>
                <c:pt idx="13">
                  <c:v>-6</c:v>
                </c:pt>
                <c:pt idx="14">
                  <c:v>-3</c:v>
                </c:pt>
                <c:pt idx="15">
                  <c:v>-2</c:v>
                </c:pt>
                <c:pt idx="16">
                  <c:v>-6</c:v>
                </c:pt>
                <c:pt idx="17">
                  <c:v>0</c:v>
                </c:pt>
                <c:pt idx="18">
                  <c:v>-3</c:v>
                </c:pt>
                <c:pt idx="19">
                  <c:v>-6</c:v>
                </c:pt>
                <c:pt idx="20">
                  <c:v>-2</c:v>
                </c:pt>
                <c:pt idx="21">
                  <c:v>-4</c:v>
                </c:pt>
                <c:pt idx="22">
                  <c:v>-11</c:v>
                </c:pt>
                <c:pt idx="23">
                  <c:v>0</c:v>
                </c:pt>
                <c:pt idx="24">
                  <c:v>-9</c:v>
                </c:pt>
                <c:pt idx="25">
                  <c:v>-1</c:v>
                </c:pt>
                <c:pt idx="26">
                  <c:v>0</c:v>
                </c:pt>
                <c:pt idx="27">
                  <c:v>-3</c:v>
                </c:pt>
                <c:pt idx="28">
                  <c:v>0</c:v>
                </c:pt>
                <c:pt idx="29">
                  <c:v>-2</c:v>
                </c:pt>
                <c:pt idx="30">
                  <c:v>-1</c:v>
                </c:pt>
                <c:pt idx="31">
                  <c:v>0</c:v>
                </c:pt>
                <c:pt idx="32">
                  <c:v>-2</c:v>
                </c:pt>
                <c:pt idx="33">
                  <c:v>-9</c:v>
                </c:pt>
                <c:pt idx="34">
                  <c:v>-5</c:v>
                </c:pt>
                <c:pt idx="35">
                  <c:v>-2</c:v>
                </c:pt>
                <c:pt idx="36">
                  <c:v>-2</c:v>
                </c:pt>
                <c:pt idx="37">
                  <c:v>-5</c:v>
                </c:pt>
                <c:pt idx="38">
                  <c:v>-3</c:v>
                </c:pt>
                <c:pt idx="39">
                  <c:v>-3</c:v>
                </c:pt>
                <c:pt idx="40">
                  <c:v>0</c:v>
                </c:pt>
                <c:pt idx="41">
                  <c:v>0</c:v>
                </c:pt>
                <c:pt idx="42">
                  <c:v>-3</c:v>
                </c:pt>
                <c:pt idx="43">
                  <c:v>-1</c:v>
                </c:pt>
                <c:pt idx="44">
                  <c:v>-2</c:v>
                </c:pt>
                <c:pt idx="45">
                  <c:v>-2</c:v>
                </c:pt>
                <c:pt idx="46">
                  <c:v>-1</c:v>
                </c:pt>
                <c:pt idx="47">
                  <c:v>-1</c:v>
                </c:pt>
                <c:pt idx="48">
                  <c:v>-1</c:v>
                </c:pt>
                <c:pt idx="49">
                  <c:v>-1</c:v>
                </c:pt>
                <c:pt idx="50">
                  <c:v>-2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-1</c:v>
                </c:pt>
                <c:pt idx="58">
                  <c:v>-1</c:v>
                </c:pt>
                <c:pt idx="59">
                  <c:v>-1</c:v>
                </c:pt>
                <c:pt idx="60">
                  <c:v>-2</c:v>
                </c:pt>
                <c:pt idx="61">
                  <c:v>0</c:v>
                </c:pt>
                <c:pt idx="62">
                  <c:v>-5</c:v>
                </c:pt>
                <c:pt idx="63">
                  <c:v>-1</c:v>
                </c:pt>
                <c:pt idx="64">
                  <c:v>0</c:v>
                </c:pt>
                <c:pt idx="65">
                  <c:v>0</c:v>
                </c:pt>
                <c:pt idx="66">
                  <c:v>-2</c:v>
                </c:pt>
                <c:pt idx="67">
                  <c:v>0</c:v>
                </c:pt>
                <c:pt idx="68">
                  <c:v>-4</c:v>
                </c:pt>
                <c:pt idx="69">
                  <c:v>0</c:v>
                </c:pt>
                <c:pt idx="70">
                  <c:v>-9</c:v>
                </c:pt>
                <c:pt idx="71">
                  <c:v>-7</c:v>
                </c:pt>
                <c:pt idx="72">
                  <c:v>-6</c:v>
                </c:pt>
                <c:pt idx="73">
                  <c:v>-2</c:v>
                </c:pt>
                <c:pt idx="74">
                  <c:v>-1</c:v>
                </c:pt>
                <c:pt idx="75">
                  <c:v>-2</c:v>
                </c:pt>
                <c:pt idx="76">
                  <c:v>-3</c:v>
                </c:pt>
                <c:pt idx="77">
                  <c:v>-1</c:v>
                </c:pt>
                <c:pt idx="78">
                  <c:v>-2</c:v>
                </c:pt>
                <c:pt idx="79">
                  <c:v>-1</c:v>
                </c:pt>
                <c:pt idx="80">
                  <c:v>-3</c:v>
                </c:pt>
                <c:pt idx="81">
                  <c:v>0</c:v>
                </c:pt>
                <c:pt idx="82">
                  <c:v>-3</c:v>
                </c:pt>
                <c:pt idx="83">
                  <c:v>-3</c:v>
                </c:pt>
                <c:pt idx="84">
                  <c:v>0</c:v>
                </c:pt>
                <c:pt idx="85">
                  <c:v>0</c:v>
                </c:pt>
                <c:pt idx="86">
                  <c:v>-5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-3</c:v>
                </c:pt>
                <c:pt idx="91">
                  <c:v>-3</c:v>
                </c:pt>
                <c:pt idx="92">
                  <c:v>-2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-1</c:v>
                </c:pt>
                <c:pt idx="97">
                  <c:v>-2</c:v>
                </c:pt>
                <c:pt idx="98">
                  <c:v>0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26-4535-A766-8DCC143FE895}"/>
            </c:ext>
          </c:extLst>
        </c:ser>
        <c:ser>
          <c:idx val="4"/>
          <c:order val="4"/>
          <c:tx>
            <c:strRef>
              <c:f>'II. Upgrades &amp; Downgrades'!$C$36</c:f>
              <c:strCache>
                <c:ptCount val="1"/>
                <c:pt idx="0">
                  <c:v>Standard &amp; Poor's (upgrade)</c:v>
                </c:pt>
              </c:strCache>
            </c:strRef>
          </c:tx>
          <c:spPr>
            <a:solidFill>
              <a:srgbClr val="B2B2B2"/>
            </a:solidFill>
            <a:ln w="25400">
              <a:noFill/>
            </a:ln>
          </c:spPr>
          <c:invertIfNegative val="0"/>
          <c:cat>
            <c:strRef>
              <c:f>'II. Upgrades &amp; Downgrades'!$D$31:$CY$31</c:f>
              <c:strCache>
                <c:ptCount val="100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  <c:pt idx="96">
                  <c:v>2025Q1</c:v>
                </c:pt>
                <c:pt idx="97">
                  <c:v>2025Q2</c:v>
                </c:pt>
                <c:pt idx="98">
                  <c:v>2025Q3</c:v>
                </c:pt>
                <c:pt idx="99">
                  <c:v>2025Q4</c:v>
                </c:pt>
              </c:strCache>
            </c:strRef>
          </c:cat>
          <c:val>
            <c:numRef>
              <c:f>'II. Upgrades &amp; Downgrades'!$D$36:$CY$36</c:f>
              <c:numCache>
                <c:formatCode>General</c:formatCode>
                <c:ptCount val="100"/>
                <c:pt idx="0">
                  <c:v>6</c:v>
                </c:pt>
                <c:pt idx="1">
                  <c:v>7</c:v>
                </c:pt>
                <c:pt idx="2">
                  <c:v>5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9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9</c:v>
                </c:pt>
                <c:pt idx="15">
                  <c:v>3</c:v>
                </c:pt>
                <c:pt idx="16">
                  <c:v>7</c:v>
                </c:pt>
                <c:pt idx="17">
                  <c:v>8</c:v>
                </c:pt>
                <c:pt idx="18">
                  <c:v>1</c:v>
                </c:pt>
                <c:pt idx="19">
                  <c:v>8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0</c:v>
                </c:pt>
                <c:pt idx="24">
                  <c:v>7</c:v>
                </c:pt>
                <c:pt idx="25">
                  <c:v>16</c:v>
                </c:pt>
                <c:pt idx="26">
                  <c:v>0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6</c:v>
                </c:pt>
                <c:pt idx="31">
                  <c:v>1</c:v>
                </c:pt>
                <c:pt idx="32">
                  <c:v>1</c:v>
                </c:pt>
                <c:pt idx="33">
                  <c:v>5</c:v>
                </c:pt>
                <c:pt idx="34">
                  <c:v>3</c:v>
                </c:pt>
                <c:pt idx="35">
                  <c:v>3</c:v>
                </c:pt>
                <c:pt idx="36">
                  <c:v>0</c:v>
                </c:pt>
                <c:pt idx="37">
                  <c:v>6</c:v>
                </c:pt>
                <c:pt idx="38">
                  <c:v>5</c:v>
                </c:pt>
                <c:pt idx="39">
                  <c:v>4</c:v>
                </c:pt>
                <c:pt idx="40">
                  <c:v>5</c:v>
                </c:pt>
                <c:pt idx="41">
                  <c:v>9</c:v>
                </c:pt>
                <c:pt idx="42">
                  <c:v>2</c:v>
                </c:pt>
                <c:pt idx="43">
                  <c:v>2</c:v>
                </c:pt>
                <c:pt idx="44">
                  <c:v>1</c:v>
                </c:pt>
                <c:pt idx="45">
                  <c:v>7</c:v>
                </c:pt>
                <c:pt idx="46">
                  <c:v>0</c:v>
                </c:pt>
                <c:pt idx="47">
                  <c:v>2</c:v>
                </c:pt>
                <c:pt idx="48">
                  <c:v>13</c:v>
                </c:pt>
                <c:pt idx="49">
                  <c:v>10</c:v>
                </c:pt>
                <c:pt idx="50">
                  <c:v>6</c:v>
                </c:pt>
                <c:pt idx="51">
                  <c:v>8</c:v>
                </c:pt>
                <c:pt idx="52">
                  <c:v>0</c:v>
                </c:pt>
                <c:pt idx="53">
                  <c:v>4</c:v>
                </c:pt>
                <c:pt idx="54">
                  <c:v>0</c:v>
                </c:pt>
                <c:pt idx="55">
                  <c:v>2</c:v>
                </c:pt>
                <c:pt idx="56">
                  <c:v>0</c:v>
                </c:pt>
                <c:pt idx="57">
                  <c:v>18</c:v>
                </c:pt>
                <c:pt idx="58">
                  <c:v>0</c:v>
                </c:pt>
                <c:pt idx="59">
                  <c:v>2</c:v>
                </c:pt>
                <c:pt idx="60">
                  <c:v>6</c:v>
                </c:pt>
                <c:pt idx="61">
                  <c:v>6</c:v>
                </c:pt>
                <c:pt idx="62">
                  <c:v>19</c:v>
                </c:pt>
                <c:pt idx="63">
                  <c:v>0</c:v>
                </c:pt>
                <c:pt idx="64">
                  <c:v>7</c:v>
                </c:pt>
                <c:pt idx="65">
                  <c:v>3</c:v>
                </c:pt>
                <c:pt idx="66">
                  <c:v>0</c:v>
                </c:pt>
                <c:pt idx="67">
                  <c:v>7</c:v>
                </c:pt>
                <c:pt idx="68">
                  <c:v>5</c:v>
                </c:pt>
                <c:pt idx="69">
                  <c:v>2</c:v>
                </c:pt>
                <c:pt idx="70">
                  <c:v>16</c:v>
                </c:pt>
                <c:pt idx="71">
                  <c:v>3</c:v>
                </c:pt>
                <c:pt idx="72">
                  <c:v>9</c:v>
                </c:pt>
                <c:pt idx="73">
                  <c:v>1</c:v>
                </c:pt>
                <c:pt idx="74">
                  <c:v>4</c:v>
                </c:pt>
                <c:pt idx="75">
                  <c:v>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</c:v>
                </c:pt>
                <c:pt idx="80">
                  <c:v>1</c:v>
                </c:pt>
                <c:pt idx="81">
                  <c:v>0</c:v>
                </c:pt>
                <c:pt idx="82">
                  <c:v>0</c:v>
                </c:pt>
                <c:pt idx="83">
                  <c:v>14</c:v>
                </c:pt>
                <c:pt idx="84">
                  <c:v>0</c:v>
                </c:pt>
                <c:pt idx="85">
                  <c:v>2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2</c:v>
                </c:pt>
                <c:pt idx="91">
                  <c:v>0</c:v>
                </c:pt>
                <c:pt idx="92">
                  <c:v>2</c:v>
                </c:pt>
                <c:pt idx="93">
                  <c:v>12</c:v>
                </c:pt>
                <c:pt idx="94">
                  <c:v>1</c:v>
                </c:pt>
                <c:pt idx="95">
                  <c:v>0</c:v>
                </c:pt>
                <c:pt idx="96">
                  <c:v>2</c:v>
                </c:pt>
                <c:pt idx="97">
                  <c:v>6</c:v>
                </c:pt>
                <c:pt idx="98">
                  <c:v>0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26-4535-A766-8DCC143FE895}"/>
            </c:ext>
          </c:extLst>
        </c:ser>
        <c:ser>
          <c:idx val="5"/>
          <c:order val="5"/>
          <c:tx>
            <c:strRef>
              <c:f>'II. Upgrades &amp; Downgrades'!$C$37</c:f>
              <c:strCache>
                <c:ptCount val="1"/>
                <c:pt idx="0">
                  <c:v>Standard &amp; Poor's (downgrade)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'II. Upgrades &amp; Downgrades'!$D$31:$CY$31</c:f>
              <c:strCache>
                <c:ptCount val="100"/>
                <c:pt idx="0">
                  <c:v>2001 Q1</c:v>
                </c:pt>
                <c:pt idx="1">
                  <c:v>2001 Q2</c:v>
                </c:pt>
                <c:pt idx="2">
                  <c:v>2001 Q3</c:v>
                </c:pt>
                <c:pt idx="3">
                  <c:v>2001 Q4</c:v>
                </c:pt>
                <c:pt idx="4">
                  <c:v>2002 Q1</c:v>
                </c:pt>
                <c:pt idx="5">
                  <c:v>2002 Q2</c:v>
                </c:pt>
                <c:pt idx="6">
                  <c:v>2002 Q3</c:v>
                </c:pt>
                <c:pt idx="7">
                  <c:v>2002 Q4</c:v>
                </c:pt>
                <c:pt idx="8">
                  <c:v>2003 Q1</c:v>
                </c:pt>
                <c:pt idx="9">
                  <c:v>2003 Q2</c:v>
                </c:pt>
                <c:pt idx="10">
                  <c:v>2003 Q3</c:v>
                </c:pt>
                <c:pt idx="11">
                  <c:v>2003 Q4</c:v>
                </c:pt>
                <c:pt idx="12">
                  <c:v>2004 Q1</c:v>
                </c:pt>
                <c:pt idx="13">
                  <c:v>2004 Q2</c:v>
                </c:pt>
                <c:pt idx="14">
                  <c:v>2004 Q3</c:v>
                </c:pt>
                <c:pt idx="15">
                  <c:v>2004 Q4</c:v>
                </c:pt>
                <c:pt idx="16">
                  <c:v>2005 Q1</c:v>
                </c:pt>
                <c:pt idx="17">
                  <c:v>2005 Q2</c:v>
                </c:pt>
                <c:pt idx="18">
                  <c:v>2005 Q3</c:v>
                </c:pt>
                <c:pt idx="19">
                  <c:v>2005 Q4</c:v>
                </c:pt>
                <c:pt idx="20">
                  <c:v>2006 Q1</c:v>
                </c:pt>
                <c:pt idx="21">
                  <c:v>2006 Q2</c:v>
                </c:pt>
                <c:pt idx="22">
                  <c:v>2006 Q3</c:v>
                </c:pt>
                <c:pt idx="23">
                  <c:v>2006 Q4</c:v>
                </c:pt>
                <c:pt idx="24">
                  <c:v>2007Q1</c:v>
                </c:pt>
                <c:pt idx="25">
                  <c:v>2007 Q2</c:v>
                </c:pt>
                <c:pt idx="26">
                  <c:v>2007 Q3</c:v>
                </c:pt>
                <c:pt idx="27">
                  <c:v>2007 Q4</c:v>
                </c:pt>
                <c:pt idx="28">
                  <c:v>2008 Q1</c:v>
                </c:pt>
                <c:pt idx="29">
                  <c:v>2008 Q2</c:v>
                </c:pt>
                <c:pt idx="30">
                  <c:v>2008 Q3</c:v>
                </c:pt>
                <c:pt idx="31">
                  <c:v>2008 Q4</c:v>
                </c:pt>
                <c:pt idx="32">
                  <c:v>2009 Q1</c:v>
                </c:pt>
                <c:pt idx="33">
                  <c:v>2009 Q2</c:v>
                </c:pt>
                <c:pt idx="34">
                  <c:v>2009 Q3</c:v>
                </c:pt>
                <c:pt idx="35">
                  <c:v>2009 Q4</c:v>
                </c:pt>
                <c:pt idx="36">
                  <c:v>2010 Q1</c:v>
                </c:pt>
                <c:pt idx="37">
                  <c:v>2010 Q2</c:v>
                </c:pt>
                <c:pt idx="38">
                  <c:v>2010 Q3</c:v>
                </c:pt>
                <c:pt idx="39">
                  <c:v>2010 Q4</c:v>
                </c:pt>
                <c:pt idx="40">
                  <c:v>2011 Q1</c:v>
                </c:pt>
                <c:pt idx="41">
                  <c:v>2011 Q2</c:v>
                </c:pt>
                <c:pt idx="42">
                  <c:v>2011 Q3</c:v>
                </c:pt>
                <c:pt idx="43">
                  <c:v>2011 Q4</c:v>
                </c:pt>
                <c:pt idx="44">
                  <c:v>2012 Q1</c:v>
                </c:pt>
                <c:pt idx="45">
                  <c:v>2012 Q2</c:v>
                </c:pt>
                <c:pt idx="46">
                  <c:v>2012 Q3</c:v>
                </c:pt>
                <c:pt idx="47">
                  <c:v>2012 Q4</c:v>
                </c:pt>
                <c:pt idx="48">
                  <c:v>2013 Q1</c:v>
                </c:pt>
                <c:pt idx="49">
                  <c:v>2013 Q2</c:v>
                </c:pt>
                <c:pt idx="50">
                  <c:v>2013 Q3</c:v>
                </c:pt>
                <c:pt idx="51">
                  <c:v>2013 Q4</c:v>
                </c:pt>
                <c:pt idx="52">
                  <c:v>2014 Q1</c:v>
                </c:pt>
                <c:pt idx="53">
                  <c:v>2014 Q2</c:v>
                </c:pt>
                <c:pt idx="54">
                  <c:v>2014 Q3</c:v>
                </c:pt>
                <c:pt idx="55">
                  <c:v>2014 Q4</c:v>
                </c:pt>
                <c:pt idx="56">
                  <c:v>2015 Q1</c:v>
                </c:pt>
                <c:pt idx="57">
                  <c:v>2015 Q2</c:v>
                </c:pt>
                <c:pt idx="58">
                  <c:v>2015 Q3</c:v>
                </c:pt>
                <c:pt idx="59">
                  <c:v>2015 Q4</c:v>
                </c:pt>
                <c:pt idx="60">
                  <c:v>2016 Q1</c:v>
                </c:pt>
                <c:pt idx="61">
                  <c:v>2016 Q2</c:v>
                </c:pt>
                <c:pt idx="62">
                  <c:v>2016 Q3</c:v>
                </c:pt>
                <c:pt idx="63">
                  <c:v>2016 Q4</c:v>
                </c:pt>
                <c:pt idx="64">
                  <c:v>2017 Q1</c:v>
                </c:pt>
                <c:pt idx="65">
                  <c:v>2017 Q2</c:v>
                </c:pt>
                <c:pt idx="66">
                  <c:v>2017 Q3</c:v>
                </c:pt>
                <c:pt idx="67">
                  <c:v>2017 Q4</c:v>
                </c:pt>
                <c:pt idx="68">
                  <c:v>2018 Q1</c:v>
                </c:pt>
                <c:pt idx="69">
                  <c:v>2018 Q2</c:v>
                </c:pt>
                <c:pt idx="70">
                  <c:v>2018 Q3</c:v>
                </c:pt>
                <c:pt idx="71">
                  <c:v>2018 Q4</c:v>
                </c:pt>
                <c:pt idx="72">
                  <c:v>2019Q1</c:v>
                </c:pt>
                <c:pt idx="73">
                  <c:v>2019Q2</c:v>
                </c:pt>
                <c:pt idx="74">
                  <c:v>2019Q3</c:v>
                </c:pt>
                <c:pt idx="75">
                  <c:v>2019Q4</c:v>
                </c:pt>
                <c:pt idx="76">
                  <c:v>2020Q1</c:v>
                </c:pt>
                <c:pt idx="77">
                  <c:v>2020Q2</c:v>
                </c:pt>
                <c:pt idx="78">
                  <c:v>2020Q3</c:v>
                </c:pt>
                <c:pt idx="79">
                  <c:v>2020Q4</c:v>
                </c:pt>
                <c:pt idx="80">
                  <c:v>2021Q1</c:v>
                </c:pt>
                <c:pt idx="81">
                  <c:v>2021Q2</c:v>
                </c:pt>
                <c:pt idx="82">
                  <c:v>2021Q3</c:v>
                </c:pt>
                <c:pt idx="83">
                  <c:v>2021Q4</c:v>
                </c:pt>
                <c:pt idx="84">
                  <c:v>2022Q1</c:v>
                </c:pt>
                <c:pt idx="85">
                  <c:v>2022Q2</c:v>
                </c:pt>
                <c:pt idx="86">
                  <c:v>2022Q3</c:v>
                </c:pt>
                <c:pt idx="87">
                  <c:v>2022Q4</c:v>
                </c:pt>
                <c:pt idx="88">
                  <c:v>2023Q1</c:v>
                </c:pt>
                <c:pt idx="89">
                  <c:v>2023Q2</c:v>
                </c:pt>
                <c:pt idx="90">
                  <c:v>2023Q3</c:v>
                </c:pt>
                <c:pt idx="91">
                  <c:v>2023Q4</c:v>
                </c:pt>
                <c:pt idx="92">
                  <c:v>2024Q1</c:v>
                </c:pt>
                <c:pt idx="93">
                  <c:v>2024Q2</c:v>
                </c:pt>
                <c:pt idx="94">
                  <c:v>2024Q3</c:v>
                </c:pt>
                <c:pt idx="95">
                  <c:v>2024Q4</c:v>
                </c:pt>
                <c:pt idx="96">
                  <c:v>2025Q1</c:v>
                </c:pt>
                <c:pt idx="97">
                  <c:v>2025Q2</c:v>
                </c:pt>
                <c:pt idx="98">
                  <c:v>2025Q3</c:v>
                </c:pt>
                <c:pt idx="99">
                  <c:v>2025Q4</c:v>
                </c:pt>
              </c:strCache>
            </c:strRef>
          </c:cat>
          <c:val>
            <c:numRef>
              <c:f>'II. Upgrades &amp; Downgrades'!$D$37:$CY$37</c:f>
              <c:numCache>
                <c:formatCode>General</c:formatCode>
                <c:ptCount val="100"/>
                <c:pt idx="0">
                  <c:v>-24</c:v>
                </c:pt>
                <c:pt idx="1">
                  <c:v>-7</c:v>
                </c:pt>
                <c:pt idx="2">
                  <c:v>-12</c:v>
                </c:pt>
                <c:pt idx="3">
                  <c:v>-38</c:v>
                </c:pt>
                <c:pt idx="4">
                  <c:v>-24</c:v>
                </c:pt>
                <c:pt idx="5">
                  <c:v>-33</c:v>
                </c:pt>
                <c:pt idx="6">
                  <c:v>-32</c:v>
                </c:pt>
                <c:pt idx="7">
                  <c:v>-22</c:v>
                </c:pt>
                <c:pt idx="8">
                  <c:v>-44</c:v>
                </c:pt>
                <c:pt idx="9">
                  <c:v>-24</c:v>
                </c:pt>
                <c:pt idx="10">
                  <c:v>-18</c:v>
                </c:pt>
                <c:pt idx="11">
                  <c:v>-20</c:v>
                </c:pt>
                <c:pt idx="12">
                  <c:v>-6</c:v>
                </c:pt>
                <c:pt idx="13">
                  <c:v>-4</c:v>
                </c:pt>
                <c:pt idx="14">
                  <c:v>-2</c:v>
                </c:pt>
                <c:pt idx="15">
                  <c:v>-7</c:v>
                </c:pt>
                <c:pt idx="16">
                  <c:v>-1</c:v>
                </c:pt>
                <c:pt idx="17">
                  <c:v>-9</c:v>
                </c:pt>
                <c:pt idx="18">
                  <c:v>-3</c:v>
                </c:pt>
                <c:pt idx="19">
                  <c:v>-16</c:v>
                </c:pt>
                <c:pt idx="20">
                  <c:v>-2</c:v>
                </c:pt>
                <c:pt idx="21">
                  <c:v>-4</c:v>
                </c:pt>
                <c:pt idx="22">
                  <c:v>-6</c:v>
                </c:pt>
                <c:pt idx="23">
                  <c:v>-8</c:v>
                </c:pt>
                <c:pt idx="24">
                  <c:v>-4</c:v>
                </c:pt>
                <c:pt idx="25">
                  <c:v>-11</c:v>
                </c:pt>
                <c:pt idx="26">
                  <c:v>-1</c:v>
                </c:pt>
                <c:pt idx="27">
                  <c:v>-6</c:v>
                </c:pt>
                <c:pt idx="28">
                  <c:v>-5</c:v>
                </c:pt>
                <c:pt idx="29">
                  <c:v>-3</c:v>
                </c:pt>
                <c:pt idx="30">
                  <c:v>-3</c:v>
                </c:pt>
                <c:pt idx="31">
                  <c:v>-3</c:v>
                </c:pt>
                <c:pt idx="32">
                  <c:v>-4</c:v>
                </c:pt>
                <c:pt idx="33">
                  <c:v>-3</c:v>
                </c:pt>
                <c:pt idx="34">
                  <c:v>0</c:v>
                </c:pt>
                <c:pt idx="35">
                  <c:v>-1</c:v>
                </c:pt>
                <c:pt idx="36">
                  <c:v>-13</c:v>
                </c:pt>
                <c:pt idx="37">
                  <c:v>-2</c:v>
                </c:pt>
                <c:pt idx="38">
                  <c:v>0</c:v>
                </c:pt>
                <c:pt idx="39">
                  <c:v>-6</c:v>
                </c:pt>
                <c:pt idx="40">
                  <c:v>0</c:v>
                </c:pt>
                <c:pt idx="41">
                  <c:v>-2</c:v>
                </c:pt>
                <c:pt idx="42">
                  <c:v>0</c:v>
                </c:pt>
                <c:pt idx="43">
                  <c:v>-4</c:v>
                </c:pt>
                <c:pt idx="44">
                  <c:v>-3</c:v>
                </c:pt>
                <c:pt idx="45">
                  <c:v>-4</c:v>
                </c:pt>
                <c:pt idx="46">
                  <c:v>-5</c:v>
                </c:pt>
                <c:pt idx="47">
                  <c:v>-8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-3</c:v>
                </c:pt>
                <c:pt idx="52">
                  <c:v>0</c:v>
                </c:pt>
                <c:pt idx="53">
                  <c:v>-1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-1</c:v>
                </c:pt>
                <c:pt idx="58">
                  <c:v>-5</c:v>
                </c:pt>
                <c:pt idx="59">
                  <c:v>-1</c:v>
                </c:pt>
                <c:pt idx="60">
                  <c:v>-2</c:v>
                </c:pt>
                <c:pt idx="61">
                  <c:v>-1</c:v>
                </c:pt>
                <c:pt idx="62">
                  <c:v>-3</c:v>
                </c:pt>
                <c:pt idx="63">
                  <c:v>-1</c:v>
                </c:pt>
                <c:pt idx="64">
                  <c:v>-4</c:v>
                </c:pt>
                <c:pt idx="65">
                  <c:v>-1</c:v>
                </c:pt>
                <c:pt idx="66">
                  <c:v>-3</c:v>
                </c:pt>
                <c:pt idx="67">
                  <c:v>0</c:v>
                </c:pt>
                <c:pt idx="68">
                  <c:v>-2</c:v>
                </c:pt>
                <c:pt idx="69">
                  <c:v>-4</c:v>
                </c:pt>
                <c:pt idx="70">
                  <c:v>-3</c:v>
                </c:pt>
                <c:pt idx="71">
                  <c:v>-2</c:v>
                </c:pt>
                <c:pt idx="72">
                  <c:v>-8</c:v>
                </c:pt>
                <c:pt idx="73">
                  <c:v>0</c:v>
                </c:pt>
                <c:pt idx="74">
                  <c:v>-4</c:v>
                </c:pt>
                <c:pt idx="75">
                  <c:v>-2</c:v>
                </c:pt>
                <c:pt idx="76">
                  <c:v>0</c:v>
                </c:pt>
                <c:pt idx="77">
                  <c:v>-3</c:v>
                </c:pt>
                <c:pt idx="78">
                  <c:v>-2</c:v>
                </c:pt>
                <c:pt idx="79">
                  <c:v>-16</c:v>
                </c:pt>
                <c:pt idx="80">
                  <c:v>-9</c:v>
                </c:pt>
                <c:pt idx="81">
                  <c:v>-1</c:v>
                </c:pt>
                <c:pt idx="82">
                  <c:v>-2</c:v>
                </c:pt>
                <c:pt idx="83">
                  <c:v>-7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-2</c:v>
                </c:pt>
                <c:pt idx="88">
                  <c:v>0</c:v>
                </c:pt>
                <c:pt idx="89">
                  <c:v>-2</c:v>
                </c:pt>
                <c:pt idx="90">
                  <c:v>-8</c:v>
                </c:pt>
                <c:pt idx="91">
                  <c:v>-9</c:v>
                </c:pt>
                <c:pt idx="92">
                  <c:v>-11</c:v>
                </c:pt>
                <c:pt idx="93">
                  <c:v>0</c:v>
                </c:pt>
                <c:pt idx="94">
                  <c:v>0</c:v>
                </c:pt>
                <c:pt idx="95">
                  <c:v>-4</c:v>
                </c:pt>
                <c:pt idx="96">
                  <c:v>-5</c:v>
                </c:pt>
                <c:pt idx="97">
                  <c:v>0</c:v>
                </c:pt>
                <c:pt idx="98">
                  <c:v>-2</c:v>
                </c:pt>
                <c:pt idx="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E26-4535-A766-8DCC143FE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54662144"/>
        <c:axId val="254663680"/>
      </c:barChart>
      <c:catAx>
        <c:axId val="254662144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95000"/>
                </a:schemeClr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chemeClr val="tx1"/>
            </a:solidFill>
            <a:prstDash val="solid"/>
          </a:ln>
        </c:spPr>
        <c:txPr>
          <a:bodyPr rot="-21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Franklin Gothic Book"/>
                <a:cs typeface="Calibri" panose="020F0502020204030204" pitchFamily="34" charset="0"/>
              </a:defRPr>
            </a:pPr>
            <a:endParaRPr lang="en-US"/>
          </a:p>
        </c:txPr>
        <c:crossAx val="254663680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254663680"/>
        <c:scaling>
          <c:orientation val="minMax"/>
          <c:min val="-60"/>
        </c:scaling>
        <c:delete val="0"/>
        <c:axPos val="l"/>
        <c:minorGridlines>
          <c:spPr>
            <a:ln>
              <a:noFill/>
            </a:ln>
          </c:spPr>
        </c:minorGridlines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Franklin Gothic Book"/>
                <a:cs typeface="Calibri" panose="020F0502020204030204" pitchFamily="34" charset="0"/>
              </a:defRPr>
            </a:pPr>
            <a:endParaRPr lang="en-US"/>
          </a:p>
        </c:txPr>
        <c:crossAx val="254662144"/>
        <c:crosses val="autoZero"/>
        <c:crossBetween val="between"/>
      </c:valAx>
      <c:spPr>
        <a:solidFill>
          <a:srgbClr val="FFFFFF"/>
        </a:solidFill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Franklin Gothic Book"/>
          <a:ea typeface="Franklin Gothic Book"/>
          <a:cs typeface="Franklin Gothic Book"/>
        </a:defRPr>
      </a:pPr>
      <a:endParaRPr lang="en-US"/>
    </a:p>
  </c:txPr>
  <c:printSettings>
    <c:headerFooter alignWithMargins="0"/>
    <c:pageMargins b="1" l="0.75000000000000178" r="0.75000000000000178" t="1" header="0.5" footer="0.5"/>
    <c:pageSetup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606560105436688E-2"/>
          <c:y val="7.4695234480063807E-2"/>
          <c:w val="0.92425968164558781"/>
          <c:h val="0.83008294950228001"/>
        </c:manualLayout>
      </c:layout>
      <c:lineChart>
        <c:grouping val="standard"/>
        <c:varyColors val="0"/>
        <c:ser>
          <c:idx val="1"/>
          <c:order val="0"/>
          <c:tx>
            <c:strRef>
              <c:f>'IV. Direction Ratings Actions'!$C$32</c:f>
              <c:strCache>
                <c:ptCount val="1"/>
                <c:pt idx="0">
                  <c:v>% Upgrades</c:v>
                </c:pt>
              </c:strCache>
            </c:strRef>
          </c:tx>
          <c:spPr>
            <a:ln w="25400">
              <a:solidFill>
                <a:srgbClr val="8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808080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2.8169630855277249E-2"/>
                  <c:y val="-9.04790323093938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84-40C5-8134-84A224DCC4D9}"/>
                </c:ext>
              </c:extLst>
            </c:dLbl>
            <c:dLbl>
              <c:idx val="10"/>
              <c:layout>
                <c:manualLayout>
                  <c:x val="-2.1129856128068468E-2"/>
                  <c:y val="-7.381236017465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284-40C5-8134-84A224DCC4D9}"/>
                </c:ext>
              </c:extLst>
            </c:dLbl>
            <c:dLbl>
              <c:idx val="13"/>
              <c:layout>
                <c:manualLayout>
                  <c:x val="-2.5353720964393707E-2"/>
                  <c:y val="-8.21456962420264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84-40C5-8134-84A224DCC4D9}"/>
                </c:ext>
              </c:extLst>
            </c:dLbl>
            <c:dLbl>
              <c:idx val="15"/>
              <c:layout>
                <c:manualLayout>
                  <c:x val="-2.6761675909835452E-2"/>
                  <c:y val="6.36876849369045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84-40C5-8134-84A224DCC4D9}"/>
                </c:ext>
              </c:extLst>
            </c:dLbl>
            <c:dLbl>
              <c:idx val="17"/>
              <c:layout>
                <c:manualLayout>
                  <c:x val="-1.4220889000256743E-2"/>
                  <c:y val="-5.33591737328897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0E-4C4B-A921-A3CA6EE7ABCE}"/>
                </c:ext>
              </c:extLst>
            </c:dLbl>
            <c:dLbl>
              <c:idx val="18"/>
              <c:layout>
                <c:manualLayout>
                  <c:x val="-2.6761675909835452E-2"/>
                  <c:y val="-0.1613123888820174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284-40C5-8134-84A224DCC4D9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'IV. Direction Ratings Actions'!$H$28:$AB$28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'IV. Direction Ratings Actions'!$H$32:$AB$32</c:f>
              <c:numCache>
                <c:formatCode>0.0%</c:formatCode>
                <c:ptCount val="21"/>
                <c:pt idx="0">
                  <c:v>0.60330578512396693</c:v>
                </c:pt>
                <c:pt idx="1">
                  <c:v>0.60909090909090913</c:v>
                </c:pt>
                <c:pt idx="2">
                  <c:v>0.60330578512396693</c:v>
                </c:pt>
                <c:pt idx="3">
                  <c:v>0.48</c:v>
                </c:pt>
                <c:pt idx="4">
                  <c:v>0.40350877192982454</c:v>
                </c:pt>
                <c:pt idx="5">
                  <c:v>0.36249999999999999</c:v>
                </c:pt>
                <c:pt idx="6">
                  <c:v>0.65</c:v>
                </c:pt>
                <c:pt idx="7">
                  <c:v>0.48684210526315791</c:v>
                </c:pt>
                <c:pt idx="8">
                  <c:v>0.75</c:v>
                </c:pt>
                <c:pt idx="9">
                  <c:v>0.97169811320754718</c:v>
                </c:pt>
                <c:pt idx="10">
                  <c:v>0.7</c:v>
                </c:pt>
                <c:pt idx="11">
                  <c:v>0.73134328358208955</c:v>
                </c:pt>
                <c:pt idx="12">
                  <c:v>0.73076923076923073</c:v>
                </c:pt>
                <c:pt idx="13">
                  <c:v>0.44086021505376344</c:v>
                </c:pt>
                <c:pt idx="14">
                  <c:v>0.61111111111111116</c:v>
                </c:pt>
                <c:pt idx="15">
                  <c:v>0.20338983050847459</c:v>
                </c:pt>
                <c:pt idx="16">
                  <c:v>0.38461538461538464</c:v>
                </c:pt>
                <c:pt idx="17">
                  <c:v>0.7142857142857143</c:v>
                </c:pt>
                <c:pt idx="18">
                  <c:v>0.37209302325581395</c:v>
                </c:pt>
                <c:pt idx="19">
                  <c:v>0.54347826086956519</c:v>
                </c:pt>
                <c:pt idx="20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66-45A5-888E-6ADA2E87D04C}"/>
            </c:ext>
          </c:extLst>
        </c:ser>
        <c:ser>
          <c:idx val="2"/>
          <c:order val="2"/>
          <c:tx>
            <c:strRef>
              <c:f>'IV. Direction Ratings Actions'!$C$35</c:f>
              <c:strCache>
                <c:ptCount val="1"/>
                <c:pt idx="0">
                  <c:v>Upgrades = Downgrades</c:v>
                </c:pt>
              </c:strCache>
            </c:strRef>
          </c:tx>
          <c:spPr>
            <a:ln>
              <a:solidFill>
                <a:srgbClr val="0070C0"/>
              </a:solidFill>
              <a:prstDash val="sysDash"/>
            </a:ln>
          </c:spPr>
          <c:marker>
            <c:symbol val="none"/>
          </c:marker>
          <c:cat>
            <c:numRef>
              <c:f>'IV. Direction Ratings Actions'!$H$28:$AB$28</c:f>
              <c:numCache>
                <c:formatCode>General</c:formatCode>
                <c:ptCount val="2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</c:numCache>
            </c:numRef>
          </c:cat>
          <c:val>
            <c:numRef>
              <c:f>'IV. Direction Ratings Actions'!$H$35:$AB$35</c:f>
              <c:numCache>
                <c:formatCode>0%</c:formatCode>
                <c:ptCount val="21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66-45A5-888E-6ADA2E87D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8932096"/>
        <c:axId val="256582400"/>
      </c:lineChart>
      <c:lineChart>
        <c:grouping val="standard"/>
        <c:varyColors val="0"/>
        <c:ser>
          <c:idx val="0"/>
          <c:order val="1"/>
          <c:tx>
            <c:strRef>
              <c:f>'IV. Direction Ratings Actions'!$C$33</c:f>
              <c:strCache>
                <c:ptCount val="1"/>
                <c:pt idx="0">
                  <c:v>Total Rating Activity</c:v>
                </c:pt>
              </c:strCache>
            </c:strRef>
          </c:tx>
          <c:spPr>
            <a:ln w="38100">
              <a:solidFill>
                <a:srgbClr val="CCCCFF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CCCCFF"/>
              </a:solidFill>
              <a:ln>
                <a:solidFill>
                  <a:srgbClr val="CCCCFF"/>
                </a:solidFill>
                <a:prstDash val="solid"/>
              </a:ln>
            </c:spPr>
          </c:marker>
          <c:dLbls>
            <c:dLbl>
              <c:idx val="1"/>
              <c:layout>
                <c:manualLayout>
                  <c:x val="-1.8934105584519943E-2"/>
                  <c:y val="-6.18918488298388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E9-4479-987D-4934AB92A43A}"/>
                </c:ext>
              </c:extLst>
            </c:dLbl>
            <c:dLbl>
              <c:idx val="2"/>
              <c:layout>
                <c:manualLayout>
                  <c:x val="1.9356608934968192E-4"/>
                  <c:y val="-5.3540043812350521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284-40C5-8134-84A224DCC4D9}"/>
                </c:ext>
              </c:extLst>
            </c:dLbl>
            <c:dLbl>
              <c:idx val="5"/>
              <c:layout>
                <c:manualLayout>
                  <c:x val="-2.0684742812639444E-2"/>
                  <c:y val="0.2282864922199777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E9-4479-987D-4934AB92A43A}"/>
                </c:ext>
              </c:extLst>
            </c:dLbl>
            <c:dLbl>
              <c:idx val="7"/>
              <c:layout>
                <c:manualLayout>
                  <c:x val="-1.6460921979461699E-2"/>
                  <c:y val="8.26757190180143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E9-4479-987D-4934AB92A43A}"/>
                </c:ext>
              </c:extLst>
            </c:dLbl>
            <c:dLbl>
              <c:idx val="8"/>
              <c:layout>
                <c:manualLayout>
                  <c:x val="-2.4040886124714875E-2"/>
                  <c:y val="-5.11873527517561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84-40C5-8134-84A224DCC4D9}"/>
                </c:ext>
              </c:extLst>
            </c:dLbl>
            <c:dLbl>
              <c:idx val="9"/>
              <c:layout>
                <c:manualLayout>
                  <c:x val="-2.5149622928601716E-2"/>
                  <c:y val="-4.28540166843887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284-40C5-8134-84A224DCC4D9}"/>
                </c:ext>
              </c:extLst>
            </c:dLbl>
            <c:dLbl>
              <c:idx val="13"/>
              <c:layout>
                <c:manualLayout>
                  <c:x val="-1.7813468481875115E-2"/>
                  <c:y val="-4.89678595558538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A66-45A5-888E-6ADA2E87D04C}"/>
                </c:ext>
              </c:extLst>
            </c:dLbl>
            <c:dLbl>
              <c:idx val="14"/>
              <c:layout>
                <c:manualLayout>
                  <c:x val="-2.8264750961040114E-2"/>
                  <c:y val="9.04793603934909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84-40C5-8134-84A224DCC4D9}"/>
                </c:ext>
              </c:extLst>
            </c:dLbl>
            <c:dLbl>
              <c:idx val="15"/>
              <c:layout>
                <c:manualLayout>
                  <c:x val="-1.6460921979461699E-2"/>
                  <c:y val="3.87736586380682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E9-4479-987D-4934AB92A43A}"/>
                </c:ext>
              </c:extLst>
            </c:dLbl>
            <c:dLbl>
              <c:idx val="17"/>
              <c:layout>
                <c:manualLayout>
                  <c:x val="-1.3982331377405672E-2"/>
                  <c:y val="4.91026807291712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A0-4FF0-BD60-706C660B470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>
                    <a:latin typeface="Calibri" panose="020F0502020204030204" pitchFamily="34" charset="0"/>
                    <a:cs typeface="Calibri" panose="020F0502020204030204" pitchFamily="34" charset="0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'IV. Direction Ratings Actions'!$H$28:$Y$28</c:f>
              <c:numCache>
                <c:formatCode>General</c:formatCode>
                <c:ptCount val="1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</c:numCache>
            </c:numRef>
          </c:cat>
          <c:val>
            <c:numRef>
              <c:f>'IV. Direction Ratings Actions'!$H$33:$AB$33</c:f>
              <c:numCache>
                <c:formatCode>General</c:formatCode>
                <c:ptCount val="21"/>
                <c:pt idx="0">
                  <c:v>121</c:v>
                </c:pt>
                <c:pt idx="1">
                  <c:v>110</c:v>
                </c:pt>
                <c:pt idx="2">
                  <c:v>121</c:v>
                </c:pt>
                <c:pt idx="3">
                  <c:v>50</c:v>
                </c:pt>
                <c:pt idx="4">
                  <c:v>57</c:v>
                </c:pt>
                <c:pt idx="5">
                  <c:v>80</c:v>
                </c:pt>
                <c:pt idx="6">
                  <c:v>60</c:v>
                </c:pt>
                <c:pt idx="7">
                  <c:v>76</c:v>
                </c:pt>
                <c:pt idx="8">
                  <c:v>80</c:v>
                </c:pt>
                <c:pt idx="9">
                  <c:v>106</c:v>
                </c:pt>
                <c:pt idx="10">
                  <c:v>50</c:v>
                </c:pt>
                <c:pt idx="11">
                  <c:v>67</c:v>
                </c:pt>
                <c:pt idx="12">
                  <c:v>52</c:v>
                </c:pt>
                <c:pt idx="13">
                  <c:v>93</c:v>
                </c:pt>
                <c:pt idx="14">
                  <c:v>90</c:v>
                </c:pt>
                <c:pt idx="15">
                  <c:v>59</c:v>
                </c:pt>
                <c:pt idx="16">
                  <c:v>52</c:v>
                </c:pt>
                <c:pt idx="17">
                  <c:v>35</c:v>
                </c:pt>
                <c:pt idx="18">
                  <c:v>43</c:v>
                </c:pt>
                <c:pt idx="19">
                  <c:v>46</c:v>
                </c:pt>
                <c:pt idx="20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66-45A5-888E-6ADA2E87D0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6583936"/>
        <c:axId val="256593920"/>
      </c:lineChart>
      <c:catAx>
        <c:axId val="25893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565824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56582400"/>
        <c:scaling>
          <c:orientation val="minMax"/>
          <c:max val="1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58932096"/>
        <c:crosses val="autoZero"/>
        <c:crossBetween val="between"/>
        <c:majorUnit val="0.25"/>
      </c:valAx>
      <c:catAx>
        <c:axId val="2565839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56593920"/>
        <c:crosses val="autoZero"/>
        <c:auto val="0"/>
        <c:lblAlgn val="ctr"/>
        <c:lblOffset val="100"/>
        <c:noMultiLvlLbl val="0"/>
      </c:catAx>
      <c:valAx>
        <c:axId val="25659392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256583936"/>
        <c:crosses val="max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+mn-lt"/>
          <a:ea typeface="Franklin Gothic Book"/>
          <a:cs typeface="Franklin Gothic Book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000000000000178" r="0.75000000000000178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2</xdr:col>
      <xdr:colOff>563660</xdr:colOff>
      <xdr:row>7</xdr:row>
      <xdr:rowOff>133349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6FA10DA6-36B6-432C-AF15-A158A4098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14325" y="266700"/>
          <a:ext cx="877985" cy="8000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36</xdr:row>
      <xdr:rowOff>9525</xdr:rowOff>
    </xdr:from>
    <xdr:to>
      <xdr:col>20</xdr:col>
      <xdr:colOff>0</xdr:colOff>
      <xdr:row>55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6BDAD3-122A-4152-9BE7-51AD3ACBC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15</xdr:row>
      <xdr:rowOff>95250</xdr:rowOff>
    </xdr:from>
    <xdr:to>
      <xdr:col>21</xdr:col>
      <xdr:colOff>0</xdr:colOff>
      <xdr:row>34</xdr:row>
      <xdr:rowOff>152399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2146A13-4E4E-45DB-A4F0-88964DD383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47624</xdr:colOff>
      <xdr:row>36</xdr:row>
      <xdr:rowOff>123825</xdr:rowOff>
    </xdr:from>
    <xdr:to>
      <xdr:col>12</xdr:col>
      <xdr:colOff>0</xdr:colOff>
      <xdr:row>54</xdr:row>
      <xdr:rowOff>57150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7FE4B6F-A124-4CB4-917D-86500F815D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1</xdr:row>
      <xdr:rowOff>0</xdr:rowOff>
    </xdr:from>
    <xdr:to>
      <xdr:col>19</xdr:col>
      <xdr:colOff>123825</xdr:colOff>
      <xdr:row>1</xdr:row>
      <xdr:rowOff>0</xdr:rowOff>
    </xdr:to>
    <xdr:graphicFrame macro="">
      <xdr:nvGraphicFramePr>
        <xdr:cNvPr id="15565" name="Chart 1">
          <a:extLst>
            <a:ext uri="{FF2B5EF4-FFF2-40B4-BE49-F238E27FC236}">
              <a16:creationId xmlns:a16="http://schemas.microsoft.com/office/drawing/2014/main" id="{00000000-0008-0000-0000-0000CD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5</xdr:row>
      <xdr:rowOff>0</xdr:rowOff>
    </xdr:from>
    <xdr:to>
      <xdr:col>25</xdr:col>
      <xdr:colOff>447674</xdr:colOff>
      <xdr:row>25</xdr:row>
      <xdr:rowOff>0</xdr:rowOff>
    </xdr:to>
    <xdr:graphicFrame macro="">
      <xdr:nvGraphicFramePr>
        <xdr:cNvPr id="15566" name="Chart 2">
          <a:extLst>
            <a:ext uri="{FF2B5EF4-FFF2-40B4-BE49-F238E27FC236}">
              <a16:creationId xmlns:a16="http://schemas.microsoft.com/office/drawing/2014/main" id="{00000000-0008-0000-0000-0000CE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15</xdr:col>
      <xdr:colOff>0</xdr:colOff>
      <xdr:row>24</xdr:row>
      <xdr:rowOff>152399</xdr:rowOff>
    </xdr:to>
    <xdr:graphicFrame macro="">
      <xdr:nvGraphicFramePr>
        <xdr:cNvPr id="18539" name="Chart 1">
          <a:extLst>
            <a:ext uri="{FF2B5EF4-FFF2-40B4-BE49-F238E27FC236}">
              <a16:creationId xmlns:a16="http://schemas.microsoft.com/office/drawing/2014/main" id="{00000000-0008-0000-0200-00006B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ei.org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A303C-DC73-496E-89D0-874276E0EFE0}">
  <sheetPr codeName="Sheet1">
    <tabColor rgb="FF345680"/>
  </sheetPr>
  <dimension ref="A1:D53"/>
  <sheetViews>
    <sheetView showGridLines="0" tabSelected="1" workbookViewId="0">
      <selection activeCell="E52" sqref="E52"/>
    </sheetView>
  </sheetViews>
  <sheetFormatPr defaultColWidth="0" defaultRowHeight="11.1" customHeight="1" zeroHeight="1"/>
  <cols>
    <col min="1" max="2" width="4.7109375" style="143" customWidth="1"/>
    <col min="3" max="3" width="12.7109375" style="143" customWidth="1"/>
    <col min="4" max="4" width="58.7109375" style="143" customWidth="1"/>
    <col min="5" max="16384" width="0" style="143" hidden="1"/>
  </cols>
  <sheetData>
    <row r="1" spans="1:4" ht="11.1" customHeight="1">
      <c r="A1" s="142"/>
      <c r="B1" s="142"/>
      <c r="C1" s="142"/>
      <c r="D1" s="142"/>
    </row>
    <row r="2" spans="1:4" ht="11.1" customHeight="1"/>
    <row r="3" spans="1:4" ht="11.1" customHeight="1"/>
    <row r="4" spans="1:4" ht="11.1" customHeight="1">
      <c r="D4" s="163" t="s">
        <v>355</v>
      </c>
    </row>
    <row r="5" spans="1:4" ht="11.1" customHeight="1">
      <c r="D5" s="163"/>
    </row>
    <row r="6" spans="1:4" ht="11.1" customHeight="1">
      <c r="D6" s="163"/>
    </row>
    <row r="7" spans="1:4" ht="11.1" customHeight="1">
      <c r="D7" s="144" t="s">
        <v>267</v>
      </c>
    </row>
    <row r="8" spans="1:4" ht="11.1" customHeight="1"/>
    <row r="9" spans="1:4" ht="11.1" customHeight="1"/>
    <row r="10" spans="1:4" ht="11.1" customHeight="1">
      <c r="A10" s="142"/>
      <c r="B10" s="142"/>
      <c r="C10" s="142"/>
      <c r="D10" s="142"/>
    </row>
    <row r="11" spans="1:4" ht="11.1" customHeight="1">
      <c r="A11" s="145"/>
      <c r="B11" s="159" t="s">
        <v>268</v>
      </c>
      <c r="C11" s="159"/>
      <c r="D11" s="159"/>
    </row>
    <row r="12" spans="1:4" ht="11.1" customHeight="1">
      <c r="A12" s="146"/>
      <c r="B12" s="160"/>
      <c r="C12" s="160"/>
      <c r="D12" s="160"/>
    </row>
    <row r="13" spans="1:4" ht="11.1" customHeight="1">
      <c r="A13" s="142"/>
      <c r="B13" s="142"/>
      <c r="C13" s="142"/>
      <c r="D13" s="142"/>
    </row>
    <row r="14" spans="1:4" ht="11.1" customHeight="1">
      <c r="A14" s="142"/>
      <c r="B14" s="147" t="s">
        <v>336</v>
      </c>
      <c r="C14" s="162" t="s">
        <v>320</v>
      </c>
      <c r="D14" s="162"/>
    </row>
    <row r="15" spans="1:4" ht="11.1" customHeight="1">
      <c r="A15" s="142"/>
      <c r="B15" s="147" t="s">
        <v>337</v>
      </c>
      <c r="C15" s="162" t="s">
        <v>306</v>
      </c>
      <c r="D15" s="162"/>
    </row>
    <row r="16" spans="1:4" ht="11.1" customHeight="1">
      <c r="A16" s="142"/>
      <c r="B16" s="147" t="s">
        <v>338</v>
      </c>
      <c r="C16" s="162" t="s">
        <v>305</v>
      </c>
      <c r="D16" s="162"/>
    </row>
    <row r="17" spans="1:4" ht="11.1" customHeight="1">
      <c r="A17" s="142"/>
      <c r="B17" s="147" t="s">
        <v>339</v>
      </c>
      <c r="C17" s="162" t="s">
        <v>109</v>
      </c>
      <c r="D17" s="162"/>
    </row>
    <row r="18" spans="1:4" ht="11.1" customHeight="1">
      <c r="A18" s="142"/>
      <c r="B18" s="147" t="s">
        <v>340</v>
      </c>
      <c r="C18" s="162" t="s">
        <v>319</v>
      </c>
      <c r="D18" s="162"/>
    </row>
    <row r="19" spans="1:4" ht="11.1" customHeight="1">
      <c r="A19" s="142"/>
      <c r="B19" s="147"/>
      <c r="C19" s="157"/>
      <c r="D19" s="157"/>
    </row>
    <row r="20" spans="1:4" ht="11.1" customHeight="1">
      <c r="A20" s="142"/>
      <c r="B20" s="147"/>
      <c r="C20" s="157"/>
      <c r="D20" s="157"/>
    </row>
    <row r="21" spans="1:4" ht="11.1" customHeight="1">
      <c r="A21" s="142"/>
      <c r="B21" s="147"/>
      <c r="C21" s="157"/>
      <c r="D21" s="157"/>
    </row>
    <row r="22" spans="1:4" ht="11.1" customHeight="1">
      <c r="A22" s="142"/>
      <c r="B22" s="147"/>
      <c r="C22" s="157"/>
      <c r="D22" s="157"/>
    </row>
    <row r="23" spans="1:4" ht="11.1" customHeight="1">
      <c r="A23" s="142"/>
      <c r="B23" s="147"/>
      <c r="C23" s="157"/>
      <c r="D23" s="157"/>
    </row>
    <row r="24" spans="1:4" ht="11.1" customHeight="1">
      <c r="A24" s="142"/>
      <c r="B24" s="147"/>
      <c r="C24" s="157"/>
      <c r="D24" s="157"/>
    </row>
    <row r="25" spans="1:4" ht="11.1" customHeight="1">
      <c r="A25" s="142"/>
      <c r="B25" s="147"/>
      <c r="C25" s="157"/>
      <c r="D25" s="157"/>
    </row>
    <row r="26" spans="1:4" ht="11.1" customHeight="1">
      <c r="A26" s="142"/>
      <c r="B26" s="147"/>
      <c r="C26" s="157"/>
      <c r="D26" s="157"/>
    </row>
    <row r="27" spans="1:4" ht="11.1" customHeight="1">
      <c r="A27" s="142"/>
      <c r="B27" s="142"/>
      <c r="C27" s="142"/>
      <c r="D27" s="142"/>
    </row>
    <row r="28" spans="1:4" ht="11.1" customHeight="1">
      <c r="A28" s="145"/>
      <c r="B28" s="159" t="s">
        <v>269</v>
      </c>
      <c r="C28" s="159"/>
      <c r="D28" s="159"/>
    </row>
    <row r="29" spans="1:4" ht="11.1" customHeight="1">
      <c r="A29" s="146"/>
      <c r="B29" s="160"/>
      <c r="C29" s="160"/>
      <c r="D29" s="160"/>
    </row>
    <row r="30" spans="1:4" ht="11.1" customHeight="1">
      <c r="A30" s="142"/>
      <c r="B30" s="142"/>
      <c r="C30" s="142"/>
      <c r="D30" s="142"/>
    </row>
    <row r="31" spans="1:4" ht="11.1" customHeight="1">
      <c r="A31" s="142"/>
      <c r="B31" s="157" t="s">
        <v>270</v>
      </c>
      <c r="C31" s="157"/>
      <c r="D31" s="157"/>
    </row>
    <row r="32" spans="1:4" ht="11.1" customHeight="1">
      <c r="A32" s="142"/>
      <c r="B32" s="158" t="s">
        <v>341</v>
      </c>
      <c r="C32" s="158"/>
      <c r="D32" s="158"/>
    </row>
    <row r="33" spans="1:4" ht="11.1" customHeight="1">
      <c r="A33" s="142"/>
      <c r="B33" s="158" t="s">
        <v>271</v>
      </c>
      <c r="C33" s="158"/>
      <c r="D33" s="158"/>
    </row>
    <row r="34" spans="1:4" ht="11.1" customHeight="1">
      <c r="A34" s="142"/>
      <c r="B34" s="158" t="s">
        <v>272</v>
      </c>
      <c r="C34" s="158"/>
      <c r="D34" s="158"/>
    </row>
    <row r="35" spans="1:4" ht="11.1" customHeight="1">
      <c r="A35" s="142"/>
      <c r="B35" s="149"/>
      <c r="C35" s="142"/>
      <c r="D35" s="142"/>
    </row>
    <row r="36" spans="1:4" ht="11.1" customHeight="1">
      <c r="A36" s="142"/>
      <c r="B36" s="157" t="s">
        <v>273</v>
      </c>
      <c r="C36" s="157"/>
      <c r="D36" s="157"/>
    </row>
    <row r="37" spans="1:4" ht="11.1" customHeight="1">
      <c r="A37" s="142"/>
      <c r="B37" s="158" t="s">
        <v>274</v>
      </c>
      <c r="C37" s="158"/>
      <c r="D37" s="158"/>
    </row>
    <row r="38" spans="1:4" ht="11.1" customHeight="1">
      <c r="A38" s="142"/>
      <c r="B38" s="158" t="s">
        <v>275</v>
      </c>
      <c r="C38" s="158"/>
      <c r="D38" s="158"/>
    </row>
    <row r="39" spans="1:4" ht="11.1" customHeight="1">
      <c r="A39" s="142"/>
      <c r="B39" s="158" t="s">
        <v>276</v>
      </c>
      <c r="C39" s="158"/>
      <c r="D39" s="158"/>
    </row>
    <row r="40" spans="1:4" ht="11.1" customHeight="1">
      <c r="A40" s="142"/>
      <c r="B40" s="149"/>
      <c r="C40" s="142"/>
      <c r="D40" s="142"/>
    </row>
    <row r="41" spans="1:4" ht="11.1" customHeight="1">
      <c r="A41" s="142"/>
      <c r="B41" s="157" t="s">
        <v>277</v>
      </c>
      <c r="C41" s="157"/>
      <c r="D41" s="157"/>
    </row>
    <row r="42" spans="1:4" ht="11.1" customHeight="1">
      <c r="A42" s="142"/>
      <c r="B42" s="158" t="s">
        <v>278</v>
      </c>
      <c r="C42" s="158"/>
      <c r="D42" s="158"/>
    </row>
    <row r="43" spans="1:4" ht="11.1" customHeight="1">
      <c r="A43" s="142"/>
      <c r="B43" s="158" t="s">
        <v>279</v>
      </c>
      <c r="C43" s="158"/>
      <c r="D43" s="158"/>
    </row>
    <row r="44" spans="1:4" ht="11.1" customHeight="1">
      <c r="A44" s="142"/>
      <c r="B44" s="158" t="s">
        <v>280</v>
      </c>
      <c r="C44" s="158"/>
      <c r="D44" s="158"/>
    </row>
    <row r="45" spans="1:4" ht="11.1" customHeight="1">
      <c r="A45" s="142"/>
      <c r="B45" s="148"/>
      <c r="C45" s="148"/>
      <c r="D45" s="148"/>
    </row>
    <row r="46" spans="1:4" ht="11.1" customHeight="1">
      <c r="A46" s="142"/>
      <c r="B46" s="148"/>
      <c r="C46" s="148"/>
      <c r="D46" s="148"/>
    </row>
    <row r="47" spans="1:4" ht="11.1" customHeight="1">
      <c r="A47" s="142"/>
      <c r="B47" s="142"/>
      <c r="C47" s="142"/>
      <c r="D47" s="142"/>
    </row>
    <row r="48" spans="1:4" ht="11.1" customHeight="1">
      <c r="A48" s="145"/>
      <c r="B48" s="159" t="s">
        <v>281</v>
      </c>
      <c r="C48" s="159"/>
      <c r="D48" s="159"/>
    </row>
    <row r="49" spans="1:4" ht="11.1" customHeight="1">
      <c r="A49" s="146"/>
      <c r="B49" s="160"/>
      <c r="C49" s="160"/>
      <c r="D49" s="160"/>
    </row>
    <row r="50" spans="1:4" ht="11.1" customHeight="1">
      <c r="A50" s="142"/>
      <c r="B50" s="142"/>
      <c r="C50" s="142"/>
      <c r="D50" s="142"/>
    </row>
    <row r="51" spans="1:4" ht="11.1" customHeight="1">
      <c r="A51" s="142"/>
      <c r="B51" s="161" t="s">
        <v>282</v>
      </c>
      <c r="C51" s="161"/>
      <c r="D51" s="161"/>
    </row>
    <row r="52" spans="1:4" ht="11.1" customHeight="1">
      <c r="A52" s="142"/>
      <c r="B52" s="142"/>
      <c r="C52" s="142"/>
      <c r="D52" s="142"/>
    </row>
    <row r="53" spans="1:4" ht="11.1" customHeight="1">
      <c r="A53" s="142"/>
      <c r="B53" s="142"/>
      <c r="C53" s="142"/>
      <c r="D53" s="142"/>
    </row>
  </sheetData>
  <mergeCells count="30">
    <mergeCell ref="C17:D17"/>
    <mergeCell ref="D4:D6"/>
    <mergeCell ref="B11:D12"/>
    <mergeCell ref="C14:D14"/>
    <mergeCell ref="C15:D15"/>
    <mergeCell ref="C16:D16"/>
    <mergeCell ref="B32:D32"/>
    <mergeCell ref="C18:D18"/>
    <mergeCell ref="C20:D20"/>
    <mergeCell ref="C21:D21"/>
    <mergeCell ref="C22:D22"/>
    <mergeCell ref="C23:D23"/>
    <mergeCell ref="C19:D19"/>
    <mergeCell ref="C24:D24"/>
    <mergeCell ref="C25:D25"/>
    <mergeCell ref="C26:D26"/>
    <mergeCell ref="B28:D29"/>
    <mergeCell ref="B31:D31"/>
    <mergeCell ref="B51:D51"/>
    <mergeCell ref="B33:D33"/>
    <mergeCell ref="B34:D34"/>
    <mergeCell ref="B36:D36"/>
    <mergeCell ref="B37:D37"/>
    <mergeCell ref="B38:D38"/>
    <mergeCell ref="B39:D39"/>
    <mergeCell ref="B41:D41"/>
    <mergeCell ref="B42:D42"/>
    <mergeCell ref="B43:D43"/>
    <mergeCell ref="B44:D44"/>
    <mergeCell ref="B48:D49"/>
  </mergeCells>
  <hyperlinks>
    <hyperlink ref="B51:D51" r:id="rId1" display="Edison Electric Institute (EEI)" xr:uid="{35CE2056-3EA0-4438-AB27-D0E2AA4834C2}"/>
    <hyperlink ref="C14:D14" location="'I. S&amp;P Ratings Distribution'!A1" display="S&amp;P Ratings Distribution" xr:uid="{06F74525-CCD9-427C-A66D-A005E3006392}"/>
    <hyperlink ref="C15:D15" location="'II. Upgrades &amp; Downgrades'!A1" display="Upgrades &amp; Downgrades" xr:uid="{D3E0822A-A14D-4E8B-A49D-0F6AB62580B0}"/>
    <hyperlink ref="C16:D16" location="'III. Total Ratings Actions'!A1" display="Total Ratings Actions" xr:uid="{EE444DED-7735-4473-AE27-303B7F06E004}"/>
    <hyperlink ref="C17:D17" location="'IV. Direction Ratings Actions'!A1" display="Direction of Ratings Actions" xr:uid="{8CABF9C5-5F1C-4524-AA55-9C18371EF72E}"/>
    <hyperlink ref="C18:D18" location="'V. Credit Ratings Scales'!A1" display="Credit Ratings Scales" xr:uid="{34F0810A-40F8-4FAD-80EF-C6731374C906}"/>
  </hyperlinks>
  <printOptions horizontalCentered="1"/>
  <pageMargins left="0.75" right="0.75" top="0.75" bottom="0.75" header="0.3" footer="0.3"/>
  <pageSetup scale="11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94D6D-624B-4149-B9A8-A77B42C830F8}">
  <sheetPr codeName="Sheet2">
    <tabColor rgb="FF345680"/>
  </sheetPr>
  <dimension ref="A1:D53"/>
  <sheetViews>
    <sheetView showGridLines="0" workbookViewId="0">
      <selection activeCell="E52" sqref="E52"/>
    </sheetView>
  </sheetViews>
  <sheetFormatPr defaultColWidth="0" defaultRowHeight="11.1" customHeight="1" zeroHeight="1"/>
  <cols>
    <col min="1" max="1" width="4.7109375" style="151" customWidth="1"/>
    <col min="2" max="3" width="35.7109375" style="151" customWidth="1"/>
    <col min="4" max="4" width="4.7109375" style="151" customWidth="1"/>
    <col min="5" max="16384" width="9.140625" style="151" hidden="1"/>
  </cols>
  <sheetData>
    <row r="1" spans="1:4" ht="11.1" customHeight="1">
      <c r="A1" s="150"/>
      <c r="B1" s="150"/>
      <c r="C1" s="150"/>
      <c r="D1" s="150"/>
    </row>
    <row r="2" spans="1:4" ht="11.1" customHeight="1">
      <c r="A2" s="150"/>
      <c r="B2" s="164" t="s">
        <v>321</v>
      </c>
      <c r="C2" s="164"/>
      <c r="D2" s="150"/>
    </row>
    <row r="3" spans="1:4" ht="11.1" customHeight="1">
      <c r="A3" s="150"/>
      <c r="B3" s="164"/>
      <c r="C3" s="164"/>
      <c r="D3" s="150"/>
    </row>
    <row r="4" spans="1:4" ht="11.1" customHeight="1">
      <c r="A4" s="150"/>
      <c r="B4" s="164"/>
      <c r="C4" s="164"/>
      <c r="D4" s="150"/>
    </row>
    <row r="5" spans="1:4" ht="11.1" customHeight="1">
      <c r="A5" s="150"/>
      <c r="B5" s="150"/>
      <c r="C5" s="150"/>
      <c r="D5" s="150"/>
    </row>
    <row r="6" spans="1:4" ht="11.1" customHeight="1">
      <c r="A6" s="150"/>
      <c r="B6" s="165" t="s">
        <v>342</v>
      </c>
      <c r="C6" s="165" t="s">
        <v>343</v>
      </c>
      <c r="D6" s="150"/>
    </row>
    <row r="7" spans="1:4" ht="11.1" customHeight="1">
      <c r="A7" s="150"/>
      <c r="B7" s="166"/>
      <c r="C7" s="166"/>
      <c r="D7" s="150"/>
    </row>
    <row r="8" spans="1:4" ht="11.1" customHeight="1">
      <c r="A8" s="150"/>
      <c r="B8" s="166"/>
      <c r="C8" s="166"/>
      <c r="D8" s="150"/>
    </row>
    <row r="9" spans="1:4" ht="11.1" customHeight="1">
      <c r="A9" s="150"/>
      <c r="B9" s="152" t="s">
        <v>177</v>
      </c>
      <c r="C9" s="152" t="s">
        <v>175</v>
      </c>
      <c r="D9" s="150"/>
    </row>
    <row r="10" spans="1:4" ht="11.1" customHeight="1">
      <c r="A10" s="150"/>
      <c r="B10" s="152" t="s">
        <v>181</v>
      </c>
      <c r="C10" s="153" t="s">
        <v>258</v>
      </c>
      <c r="D10" s="150"/>
    </row>
    <row r="11" spans="1:4" ht="11.1" customHeight="1">
      <c r="A11" s="150"/>
      <c r="B11" s="152" t="s">
        <v>344</v>
      </c>
      <c r="C11" s="152" t="s">
        <v>191</v>
      </c>
      <c r="D11" s="150"/>
    </row>
    <row r="12" spans="1:4" ht="11.1" customHeight="1">
      <c r="A12" s="150"/>
      <c r="B12" s="152" t="s">
        <v>189</v>
      </c>
      <c r="C12" s="152" t="s">
        <v>245</v>
      </c>
      <c r="D12" s="150"/>
    </row>
    <row r="13" spans="1:4" ht="11.1" customHeight="1">
      <c r="A13" s="150"/>
      <c r="B13" s="152" t="s">
        <v>195</v>
      </c>
      <c r="C13" s="152"/>
      <c r="D13" s="150"/>
    </row>
    <row r="14" spans="1:4" ht="11.1" customHeight="1">
      <c r="A14" s="150"/>
      <c r="B14" s="152" t="s">
        <v>199</v>
      </c>
      <c r="C14" s="152"/>
      <c r="D14" s="150"/>
    </row>
    <row r="15" spans="1:4" ht="11.1" customHeight="1">
      <c r="A15" s="150"/>
      <c r="B15" s="153" t="s">
        <v>255</v>
      </c>
      <c r="C15" s="152"/>
      <c r="D15" s="150"/>
    </row>
    <row r="16" spans="1:4" ht="11.1" customHeight="1">
      <c r="A16" s="150"/>
      <c r="B16" s="152" t="s">
        <v>205</v>
      </c>
      <c r="C16" s="152"/>
      <c r="D16" s="150"/>
    </row>
    <row r="17" spans="1:4" ht="11.1" customHeight="1">
      <c r="A17" s="150"/>
      <c r="B17" s="152" t="s">
        <v>183</v>
      </c>
      <c r="C17" s="152"/>
      <c r="D17" s="150"/>
    </row>
    <row r="18" spans="1:4" ht="11.1" customHeight="1">
      <c r="A18" s="150"/>
      <c r="B18" s="152" t="s">
        <v>207</v>
      </c>
      <c r="C18" s="152"/>
      <c r="D18" s="150"/>
    </row>
    <row r="19" spans="1:4" ht="11.1" customHeight="1">
      <c r="A19" s="150"/>
      <c r="B19" s="153" t="s">
        <v>256</v>
      </c>
      <c r="C19" s="152"/>
      <c r="D19" s="150"/>
    </row>
    <row r="20" spans="1:4" ht="11.1" customHeight="1">
      <c r="A20" s="150"/>
      <c r="B20" s="152" t="s">
        <v>209</v>
      </c>
      <c r="C20" s="152"/>
      <c r="D20" s="150"/>
    </row>
    <row r="21" spans="1:4" ht="11.1" customHeight="1">
      <c r="A21" s="150"/>
      <c r="B21" s="152" t="s">
        <v>211</v>
      </c>
      <c r="C21" s="152"/>
      <c r="D21" s="150"/>
    </row>
    <row r="22" spans="1:4" ht="11.1" customHeight="1">
      <c r="A22" s="150"/>
      <c r="B22" s="152" t="s">
        <v>213</v>
      </c>
      <c r="C22" s="152"/>
      <c r="D22" s="150"/>
    </row>
    <row r="23" spans="1:4" ht="11.1" customHeight="1">
      <c r="A23" s="150"/>
      <c r="B23" s="152" t="s">
        <v>215</v>
      </c>
      <c r="C23" s="152"/>
      <c r="D23" s="150"/>
    </row>
    <row r="24" spans="1:4" ht="11.1" customHeight="1">
      <c r="A24" s="150"/>
      <c r="B24" s="152" t="s">
        <v>185</v>
      </c>
      <c r="C24" s="152"/>
      <c r="D24" s="150"/>
    </row>
    <row r="25" spans="1:4" ht="11.1" customHeight="1">
      <c r="A25" s="150"/>
      <c r="B25" s="152" t="s">
        <v>187</v>
      </c>
      <c r="C25" s="152"/>
      <c r="D25" s="150"/>
    </row>
    <row r="26" spans="1:4" ht="11.1" customHeight="1">
      <c r="A26" s="150"/>
      <c r="B26" s="152" t="s">
        <v>217</v>
      </c>
      <c r="C26" s="152"/>
      <c r="D26" s="150"/>
    </row>
    <row r="27" spans="1:4" ht="11.1" customHeight="1">
      <c r="A27" s="150"/>
      <c r="B27" s="152" t="s">
        <v>345</v>
      </c>
      <c r="C27" s="152"/>
      <c r="D27" s="150"/>
    </row>
    <row r="28" spans="1:4" ht="11.1" customHeight="1">
      <c r="A28" s="150"/>
      <c r="B28" s="152" t="s">
        <v>227</v>
      </c>
      <c r="C28" s="152"/>
      <c r="D28" s="150"/>
    </row>
    <row r="29" spans="1:4" ht="11.1" customHeight="1">
      <c r="A29" s="150"/>
      <c r="B29" s="152" t="s">
        <v>231</v>
      </c>
      <c r="C29" s="152"/>
      <c r="D29" s="150"/>
    </row>
    <row r="30" spans="1:4" ht="11.1" customHeight="1">
      <c r="A30" s="150"/>
      <c r="B30" s="153" t="s">
        <v>257</v>
      </c>
      <c r="C30" s="152"/>
      <c r="D30" s="150"/>
    </row>
    <row r="31" spans="1:4" ht="11.1" customHeight="1">
      <c r="A31" s="150"/>
      <c r="B31" s="152" t="s">
        <v>219</v>
      </c>
      <c r="C31" s="152"/>
      <c r="D31" s="150"/>
    </row>
    <row r="32" spans="1:4" ht="11.1" customHeight="1">
      <c r="A32" s="150"/>
      <c r="B32" s="152" t="s">
        <v>250</v>
      </c>
      <c r="C32" s="152"/>
      <c r="D32" s="150"/>
    </row>
    <row r="33" spans="1:4" ht="11.1" customHeight="1">
      <c r="A33" s="150"/>
      <c r="B33" s="152" t="s">
        <v>221</v>
      </c>
      <c r="C33" s="152"/>
      <c r="D33" s="150"/>
    </row>
    <row r="34" spans="1:4" ht="11.1" customHeight="1">
      <c r="A34" s="150"/>
      <c r="B34" s="152" t="s">
        <v>346</v>
      </c>
      <c r="C34" s="152"/>
      <c r="D34" s="150"/>
    </row>
    <row r="35" spans="1:4" ht="11.1" customHeight="1">
      <c r="A35" s="150"/>
      <c r="B35" s="152" t="s">
        <v>347</v>
      </c>
      <c r="C35" s="152"/>
      <c r="D35" s="150"/>
    </row>
    <row r="36" spans="1:4" ht="11.1" customHeight="1">
      <c r="A36" s="150"/>
      <c r="B36" s="152" t="s">
        <v>247</v>
      </c>
      <c r="C36" s="152"/>
      <c r="D36" s="150"/>
    </row>
    <row r="37" spans="1:4" ht="11.1" customHeight="1">
      <c r="A37" s="150"/>
      <c r="B37" s="152" t="s">
        <v>229</v>
      </c>
      <c r="C37" s="152"/>
      <c r="D37" s="150"/>
    </row>
    <row r="38" spans="1:4" ht="11.1" customHeight="1">
      <c r="A38" s="150"/>
      <c r="B38" s="152" t="s">
        <v>233</v>
      </c>
      <c r="C38" s="152"/>
      <c r="D38" s="150"/>
    </row>
    <row r="39" spans="1:4" ht="11.1" customHeight="1">
      <c r="A39" s="150"/>
      <c r="B39" s="152" t="s">
        <v>193</v>
      </c>
      <c r="C39" s="152"/>
      <c r="D39" s="150"/>
    </row>
    <row r="40" spans="1:4" ht="11.1" customHeight="1">
      <c r="A40" s="150"/>
      <c r="B40" s="152" t="s">
        <v>335</v>
      </c>
      <c r="C40" s="152"/>
      <c r="D40" s="150"/>
    </row>
    <row r="41" spans="1:4" ht="11.1" customHeight="1">
      <c r="A41" s="150"/>
      <c r="B41" s="153" t="s">
        <v>259</v>
      </c>
      <c r="C41" s="152"/>
      <c r="D41" s="150"/>
    </row>
    <row r="42" spans="1:4" ht="11.1" customHeight="1">
      <c r="A42" s="150"/>
      <c r="B42" s="152" t="s">
        <v>348</v>
      </c>
      <c r="C42" s="154" t="s">
        <v>349</v>
      </c>
      <c r="D42" s="150"/>
    </row>
    <row r="43" spans="1:4" ht="11.1" customHeight="1">
      <c r="A43" s="150"/>
      <c r="B43" s="152" t="s">
        <v>239</v>
      </c>
      <c r="C43" s="154"/>
      <c r="D43" s="150"/>
    </row>
    <row r="44" spans="1:4" ht="11.1" customHeight="1">
      <c r="A44" s="150"/>
      <c r="B44" s="152" t="s">
        <v>333</v>
      </c>
      <c r="C44" s="154" t="s">
        <v>350</v>
      </c>
      <c r="D44" s="150"/>
    </row>
    <row r="45" spans="1:4" ht="11.1" customHeight="1">
      <c r="A45" s="150"/>
      <c r="B45" s="152" t="s">
        <v>241</v>
      </c>
      <c r="C45" s="154"/>
      <c r="D45" s="150"/>
    </row>
    <row r="46" spans="1:4" ht="11.1" customHeight="1">
      <c r="A46" s="150"/>
      <c r="B46" s="152" t="s">
        <v>254</v>
      </c>
      <c r="C46" s="154" t="s">
        <v>351</v>
      </c>
      <c r="D46" s="150"/>
    </row>
    <row r="47" spans="1:4" ht="11.1" customHeight="1">
      <c r="A47" s="150"/>
      <c r="B47" s="152" t="s">
        <v>201</v>
      </c>
      <c r="C47" s="154" t="s">
        <v>352</v>
      </c>
      <c r="D47" s="150"/>
    </row>
    <row r="48" spans="1:4" ht="11.1" customHeight="1">
      <c r="A48" s="150"/>
      <c r="B48" s="152"/>
      <c r="C48" s="154"/>
      <c r="D48" s="150"/>
    </row>
    <row r="49" spans="1:4" ht="11.1" customHeight="1">
      <c r="A49" s="150"/>
      <c r="B49" s="155"/>
      <c r="C49" s="154" t="s">
        <v>353</v>
      </c>
      <c r="D49" s="150"/>
    </row>
    <row r="50" spans="1:4" ht="11.1" customHeight="1">
      <c r="A50" s="150"/>
      <c r="B50" s="154" t="s">
        <v>322</v>
      </c>
      <c r="C50" s="154" t="s">
        <v>354</v>
      </c>
      <c r="D50" s="150"/>
    </row>
    <row r="51" spans="1:4" ht="11.1" customHeight="1">
      <c r="A51" s="150"/>
      <c r="B51" s="156"/>
      <c r="C51" s="156"/>
      <c r="D51" s="150"/>
    </row>
    <row r="52" spans="1:4" ht="11.1" customHeight="1">
      <c r="A52" s="150"/>
      <c r="B52" s="150"/>
      <c r="C52" s="150"/>
      <c r="D52" s="150"/>
    </row>
    <row r="53" spans="1:4" ht="11.1" customHeight="1">
      <c r="A53" s="150"/>
      <c r="B53" s="150"/>
      <c r="C53" s="150"/>
      <c r="D53" s="150"/>
    </row>
  </sheetData>
  <mergeCells count="3">
    <mergeCell ref="B2:C4"/>
    <mergeCell ref="B6:B8"/>
    <mergeCell ref="C6:C8"/>
  </mergeCells>
  <printOptions horizontalCentered="1"/>
  <pageMargins left="0.75" right="0.75" top="0.75" bottom="0.75" header="0.3" footer="0.3"/>
  <pageSetup scale="11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88EAD-A412-4CD0-835E-CDFE6B874CF3}">
  <sheetPr codeName="Sheet3">
    <tabColor theme="0"/>
    <pageSetUpPr fitToPage="1"/>
  </sheetPr>
  <dimension ref="A1:U73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71" customWidth="1"/>
    <col min="3" max="3" width="35.140625" style="71" customWidth="1"/>
    <col min="4" max="4" width="9.140625" style="71"/>
    <col min="5" max="5" width="9.42578125" style="72" customWidth="1"/>
    <col min="6" max="7" width="10.7109375" style="71" customWidth="1"/>
    <col min="8" max="8" width="4.7109375" style="71" customWidth="1"/>
    <col min="9" max="9" width="4.7109375" style="71" customWidth="1" collapsed="1"/>
    <col min="10" max="10" width="1.7109375" style="71" customWidth="1"/>
    <col min="11" max="11" width="20.7109375" style="71" customWidth="1"/>
    <col min="12" max="12" width="1.7109375" style="71" customWidth="1"/>
    <col min="13" max="14" width="10.7109375" style="71" customWidth="1"/>
    <col min="15" max="15" width="1.7109375" style="71" customWidth="1"/>
    <col min="16" max="17" width="10.7109375" style="71" customWidth="1"/>
    <col min="18" max="18" width="1.7109375" style="71" customWidth="1"/>
    <col min="19" max="20" width="10.7109375" style="71" customWidth="1"/>
    <col min="21" max="21" width="1.7109375" style="72" customWidth="1"/>
    <col min="22" max="22" width="4.7109375" style="71" customWidth="1"/>
    <col min="23" max="16384" width="9.140625" style="71"/>
  </cols>
  <sheetData>
    <row r="1" spans="1:21" ht="12" customHeight="1">
      <c r="A1" s="168" t="s">
        <v>299</v>
      </c>
      <c r="B1" s="169"/>
      <c r="C1" s="170"/>
    </row>
    <row r="2" spans="1:21" ht="18" customHeight="1">
      <c r="B2" s="18" t="str">
        <f>"I. S&amp;P Credit Ratings Distribution ("&amp;Quarter_EOP_Current_Full&amp;")"</f>
        <v>I. S&amp;P Credit Ratings Distribution (2025 Q3)</v>
      </c>
      <c r="C2" s="61"/>
      <c r="G2" s="73"/>
    </row>
    <row r="3" spans="1:21" ht="12" customHeight="1">
      <c r="C3" s="19" t="s">
        <v>303</v>
      </c>
      <c r="G3" s="73"/>
      <c r="P3" s="74"/>
      <c r="Q3" s="74"/>
      <c r="R3" s="74"/>
      <c r="S3" s="74"/>
      <c r="U3" s="71"/>
    </row>
    <row r="4" spans="1:21" ht="12" customHeight="1">
      <c r="C4" s="61"/>
      <c r="G4" s="74"/>
      <c r="P4" s="72"/>
      <c r="Q4" s="72"/>
      <c r="R4" s="72"/>
      <c r="U4" s="71"/>
    </row>
    <row r="5" spans="1:21" ht="12" customHeight="1">
      <c r="C5" s="134" t="s">
        <v>172</v>
      </c>
      <c r="D5" s="70" t="s">
        <v>171</v>
      </c>
      <c r="E5" s="70" t="s">
        <v>173</v>
      </c>
      <c r="F5" s="70" t="s">
        <v>317</v>
      </c>
      <c r="G5" s="135" t="s">
        <v>170</v>
      </c>
      <c r="J5" s="75"/>
      <c r="K5" s="106" t="s">
        <v>171</v>
      </c>
      <c r="L5" s="75"/>
      <c r="M5" s="171" t="str">
        <f>"All Companies "&amp;"("&amp;M13&amp;")"</f>
        <v>All Companies (43)</v>
      </c>
      <c r="N5" s="171"/>
      <c r="O5" s="75"/>
      <c r="P5" s="171" t="str">
        <f>"Regulated "&amp;"("&amp;P13&amp;")"</f>
        <v>Regulated (39)</v>
      </c>
      <c r="Q5" s="172"/>
      <c r="R5" s="75"/>
      <c r="S5" s="171" t="str">
        <f>"Mostly Regulated "&amp;"("&amp;S13&amp;")"</f>
        <v>Mostly Regulated (4)</v>
      </c>
      <c r="T5" s="172"/>
      <c r="U5" s="75"/>
    </row>
    <row r="6" spans="1:21" ht="12" customHeight="1">
      <c r="C6" s="140" t="s">
        <v>174</v>
      </c>
      <c r="D6" s="68" t="s">
        <v>139</v>
      </c>
      <c r="E6" s="63">
        <v>21</v>
      </c>
      <c r="F6" s="68" t="s">
        <v>312</v>
      </c>
      <c r="G6" s="64" t="s">
        <v>169</v>
      </c>
      <c r="H6" s="76"/>
      <c r="J6" s="78"/>
      <c r="K6" s="70"/>
      <c r="L6" s="78"/>
      <c r="M6" s="70" t="s">
        <v>115</v>
      </c>
      <c r="N6" s="70" t="s">
        <v>116</v>
      </c>
      <c r="O6" s="78"/>
      <c r="P6" s="70" t="s">
        <v>115</v>
      </c>
      <c r="Q6" s="70" t="s">
        <v>116</v>
      </c>
      <c r="R6" s="78"/>
      <c r="S6" s="70" t="s">
        <v>115</v>
      </c>
      <c r="T6" s="70" t="s">
        <v>116</v>
      </c>
      <c r="U6" s="78"/>
    </row>
    <row r="7" spans="1:21" ht="12" customHeight="1">
      <c r="C7" s="141" t="s">
        <v>183</v>
      </c>
      <c r="D7" s="69" t="s">
        <v>118</v>
      </c>
      <c r="E7" s="66">
        <v>20</v>
      </c>
      <c r="F7" s="69" t="s">
        <v>184</v>
      </c>
      <c r="G7" s="67" t="s">
        <v>168</v>
      </c>
      <c r="H7" s="76"/>
      <c r="I7" s="76"/>
      <c r="J7" s="79"/>
      <c r="K7" s="80" t="s">
        <v>117</v>
      </c>
      <c r="L7" s="137">
        <v>1</v>
      </c>
      <c r="M7" s="80">
        <f>COUNTIF($E$6:$E$55,"&gt;20")</f>
        <v>2</v>
      </c>
      <c r="N7" s="81">
        <f t="shared" ref="N7:N12" si="0">IF( M7 = 0, "", M7/M$13 )</f>
        <v>4.6511627906976744E-2</v>
      </c>
      <c r="O7" s="79"/>
      <c r="P7" s="80">
        <f>COUNTIFS($G$6:$G$52,"R",$E$6:$E$52,"&gt;20")</f>
        <v>1</v>
      </c>
      <c r="Q7" s="81">
        <f t="shared" ref="Q7:Q12" si="1">IF( P7 = 0, "", P7/P$13 )</f>
        <v>2.564102564102564E-2</v>
      </c>
      <c r="R7" s="79"/>
      <c r="S7" s="80">
        <f>COUNTIFS($G$6:$G$52,"MR",$E$6:$E$52,"&gt;20")</f>
        <v>1</v>
      </c>
      <c r="T7" s="81">
        <f t="shared" ref="T7:T12" si="2">IF( S7 = 0, "", S7/S$13 )</f>
        <v>0.25</v>
      </c>
      <c r="U7" s="79"/>
    </row>
    <row r="8" spans="1:21" ht="12" customHeight="1">
      <c r="C8" s="141" t="s">
        <v>217</v>
      </c>
      <c r="D8" s="69" t="s">
        <v>118</v>
      </c>
      <c r="E8" s="66">
        <v>20</v>
      </c>
      <c r="F8" s="69" t="s">
        <v>218</v>
      </c>
      <c r="G8" s="67" t="s">
        <v>168</v>
      </c>
      <c r="H8" s="76"/>
      <c r="I8" s="76"/>
      <c r="J8" s="82"/>
      <c r="K8" s="66" t="s">
        <v>118</v>
      </c>
      <c r="L8" s="138">
        <v>1</v>
      </c>
      <c r="M8" s="66">
        <f>COUNTIF($E$6:$E$55,"=20")</f>
        <v>6</v>
      </c>
      <c r="N8" s="83">
        <f t="shared" si="0"/>
        <v>0.13953488372093023</v>
      </c>
      <c r="O8" s="82"/>
      <c r="P8" s="66">
        <f>COUNTIFS($G$6:$G$52,"R",$E$6:$E$52,"=20")</f>
        <v>5</v>
      </c>
      <c r="Q8" s="83">
        <f t="shared" si="1"/>
        <v>0.12820512820512819</v>
      </c>
      <c r="R8" s="82"/>
      <c r="S8" s="66">
        <f>COUNTIFS($G$6:$G$52,"MR",$E$6:$E$52,"=20")</f>
        <v>1</v>
      </c>
      <c r="T8" s="83">
        <f t="shared" si="2"/>
        <v>0.25</v>
      </c>
      <c r="U8" s="82"/>
    </row>
    <row r="9" spans="1:21" ht="12" customHeight="1">
      <c r="C9" s="141" t="s">
        <v>191</v>
      </c>
      <c r="D9" s="69" t="s">
        <v>118</v>
      </c>
      <c r="E9" s="66">
        <v>20</v>
      </c>
      <c r="F9" s="69" t="s">
        <v>192</v>
      </c>
      <c r="G9" s="67" t="s">
        <v>169</v>
      </c>
      <c r="H9" s="76"/>
      <c r="I9" s="76"/>
      <c r="J9" s="82"/>
      <c r="K9" s="66" t="s">
        <v>119</v>
      </c>
      <c r="L9" s="138">
        <v>1</v>
      </c>
      <c r="M9" s="66">
        <f>COUNTIF($E$6:$E$55,"=19")</f>
        <v>20</v>
      </c>
      <c r="N9" s="83">
        <f t="shared" si="0"/>
        <v>0.46511627906976744</v>
      </c>
      <c r="O9" s="82"/>
      <c r="P9" s="66">
        <f>COUNTIFS($G$6:$G$52,"R",$E$6:$E$52,"=19")</f>
        <v>20</v>
      </c>
      <c r="Q9" s="83">
        <f t="shared" si="1"/>
        <v>0.51282051282051277</v>
      </c>
      <c r="R9" s="82"/>
      <c r="S9" s="66">
        <f>COUNTIFS($G$6:$G$52,"MR",$E$6:$E$52,"=19")</f>
        <v>0</v>
      </c>
      <c r="T9" s="83" t="str">
        <f t="shared" si="2"/>
        <v/>
      </c>
      <c r="U9" s="82"/>
    </row>
    <row r="10" spans="1:21" ht="12" customHeight="1">
      <c r="C10" s="141" t="s">
        <v>193</v>
      </c>
      <c r="D10" s="69" t="s">
        <v>118</v>
      </c>
      <c r="E10" s="66">
        <v>20</v>
      </c>
      <c r="F10" s="69" t="s">
        <v>194</v>
      </c>
      <c r="G10" s="67" t="s">
        <v>168</v>
      </c>
      <c r="H10" s="76"/>
      <c r="I10" s="76"/>
      <c r="J10" s="82"/>
      <c r="K10" s="66" t="s">
        <v>120</v>
      </c>
      <c r="L10" s="138">
        <v>1</v>
      </c>
      <c r="M10" s="66">
        <f>COUNTIF($E$6:$E$55,"=18")</f>
        <v>10</v>
      </c>
      <c r="N10" s="83">
        <f t="shared" si="0"/>
        <v>0.23255813953488372</v>
      </c>
      <c r="O10" s="82"/>
      <c r="P10" s="66">
        <f>COUNTIFS($G$6:$G$52,"R",$E$6:$E$52,"=18")</f>
        <v>8</v>
      </c>
      <c r="Q10" s="83">
        <f t="shared" si="1"/>
        <v>0.20512820512820512</v>
      </c>
      <c r="R10" s="82"/>
      <c r="S10" s="66">
        <f>COUNTIFS($G$6:$G$52,"MR",$E$6:$E$52,"=18")</f>
        <v>2</v>
      </c>
      <c r="T10" s="83">
        <f t="shared" si="2"/>
        <v>0.5</v>
      </c>
      <c r="U10" s="82"/>
    </row>
    <row r="11" spans="1:21" ht="12" customHeight="1">
      <c r="C11" s="141" t="s">
        <v>239</v>
      </c>
      <c r="D11" s="69" t="s">
        <v>118</v>
      </c>
      <c r="E11" s="66">
        <v>20</v>
      </c>
      <c r="F11" s="69" t="s">
        <v>240</v>
      </c>
      <c r="G11" s="67" t="s">
        <v>168</v>
      </c>
      <c r="H11" s="76"/>
      <c r="I11" s="76"/>
      <c r="J11" s="82"/>
      <c r="K11" s="66" t="s">
        <v>121</v>
      </c>
      <c r="L11" s="138">
        <v>1</v>
      </c>
      <c r="M11" s="66">
        <f>COUNTIF($E$6:$E$55,"=17")</f>
        <v>2</v>
      </c>
      <c r="N11" s="83">
        <f t="shared" si="0"/>
        <v>4.6511627906976744E-2</v>
      </c>
      <c r="O11" s="82"/>
      <c r="P11" s="66">
        <f>COUNTIFS($G$6:$G$52,"R",$E$6:$E$52,"=17")</f>
        <v>2</v>
      </c>
      <c r="Q11" s="83">
        <f t="shared" si="1"/>
        <v>5.128205128205128E-2</v>
      </c>
      <c r="R11" s="82"/>
      <c r="S11" s="66">
        <f>COUNTIFS($G$6:$G$52,"MR",$E$6:$E$52,"=17")</f>
        <v>0</v>
      </c>
      <c r="T11" s="83" t="str">
        <f t="shared" si="2"/>
        <v/>
      </c>
      <c r="U11" s="82"/>
    </row>
    <row r="12" spans="1:21" ht="12" customHeight="1">
      <c r="C12" s="141" t="s">
        <v>197</v>
      </c>
      <c r="D12" s="69" t="s">
        <v>118</v>
      </c>
      <c r="E12" s="66">
        <v>20</v>
      </c>
      <c r="F12" s="69" t="s">
        <v>198</v>
      </c>
      <c r="G12" s="67" t="s">
        <v>168</v>
      </c>
      <c r="H12" s="76"/>
      <c r="I12" s="76"/>
      <c r="J12" s="84"/>
      <c r="K12" s="85" t="s">
        <v>122</v>
      </c>
      <c r="L12" s="139">
        <v>1</v>
      </c>
      <c r="M12" s="85">
        <f>COUNTIF($E$6:$E$55,"&lt;17")</f>
        <v>3</v>
      </c>
      <c r="N12" s="86">
        <f t="shared" si="0"/>
        <v>6.9767441860465115E-2</v>
      </c>
      <c r="O12" s="84"/>
      <c r="P12" s="85">
        <f>COUNTIFS($G$6:$G$52,"R",$E$6:$E$52,"&lt;17")</f>
        <v>3</v>
      </c>
      <c r="Q12" s="86">
        <f t="shared" si="1"/>
        <v>7.6923076923076927E-2</v>
      </c>
      <c r="R12" s="84"/>
      <c r="S12" s="85">
        <f>COUNTIFS($G$6:$G$52,"MR",$E$6:$E$52,"&lt;17")</f>
        <v>0</v>
      </c>
      <c r="T12" s="86" t="str">
        <f t="shared" si="2"/>
        <v/>
      </c>
      <c r="U12" s="84"/>
    </row>
    <row r="13" spans="1:21" ht="12" customHeight="1">
      <c r="C13" s="141" t="s">
        <v>177</v>
      </c>
      <c r="D13" s="69" t="s">
        <v>119</v>
      </c>
      <c r="E13" s="66">
        <v>19</v>
      </c>
      <c r="F13" s="69" t="s">
        <v>178</v>
      </c>
      <c r="G13" s="67" t="s">
        <v>168</v>
      </c>
      <c r="H13" s="76"/>
      <c r="I13" s="76"/>
      <c r="J13" s="70"/>
      <c r="K13" s="87" t="s">
        <v>123</v>
      </c>
      <c r="L13" s="70"/>
      <c r="M13" s="87">
        <f>SUM(M7:M12)</f>
        <v>43</v>
      </c>
      <c r="N13" s="88">
        <f>M13/M$13</f>
        <v>1</v>
      </c>
      <c r="O13" s="70"/>
      <c r="P13" s="87">
        <f>SUM(P7:P12)</f>
        <v>39</v>
      </c>
      <c r="Q13" s="88">
        <f>P13/P$13</f>
        <v>1</v>
      </c>
      <c r="R13" s="70"/>
      <c r="S13" s="87">
        <f>SUM(S7:S12)</f>
        <v>4</v>
      </c>
      <c r="T13" s="88">
        <f>S13/S$13</f>
        <v>1</v>
      </c>
      <c r="U13" s="70"/>
    </row>
    <row r="14" spans="1:21" ht="12" customHeight="1">
      <c r="C14" s="141" t="s">
        <v>181</v>
      </c>
      <c r="D14" s="69" t="s">
        <v>119</v>
      </c>
      <c r="E14" s="66">
        <v>19</v>
      </c>
      <c r="F14" s="69" t="s">
        <v>182</v>
      </c>
      <c r="G14" s="67" t="s">
        <v>168</v>
      </c>
      <c r="H14" s="76"/>
      <c r="I14" s="76"/>
      <c r="J14" s="90"/>
      <c r="L14" s="90"/>
      <c r="O14" s="90"/>
      <c r="R14" s="90"/>
      <c r="U14" s="90"/>
    </row>
    <row r="15" spans="1:21" ht="12" customHeight="1">
      <c r="C15" s="141" t="s">
        <v>179</v>
      </c>
      <c r="D15" s="69" t="s">
        <v>119</v>
      </c>
      <c r="E15" s="66">
        <v>19</v>
      </c>
      <c r="F15" s="69" t="s">
        <v>180</v>
      </c>
      <c r="G15" s="67" t="s">
        <v>168</v>
      </c>
      <c r="H15" s="76"/>
      <c r="I15" s="76"/>
      <c r="J15" s="78"/>
      <c r="K15" s="87" t="s">
        <v>203</v>
      </c>
      <c r="L15" s="78"/>
      <c r="M15" s="173">
        <f t="array" ref="M15">SUM( IF( LEN( $E$6:$E$52 ) = 0, 0, $E$6:$E$52 ) ) / SUM( IF( LEN( $E$6:$E$52 ) = 0, 0, 1  ) )</f>
        <v>18.651162790697676</v>
      </c>
      <c r="N15" s="174"/>
      <c r="O15" s="78"/>
      <c r="P15" s="173" cm="1">
        <f t="array" ref="P15">SUM( IF( LEN( $E$6:$E$52 ) = 0, 0, IF( $G$6:$G$52 = "R", $E$6:$E$52, 0 ) ) ) / SUM( IF( LEN( $E$6:$E$52 ) = 0, 0, IF( $G$6:$G$52 = "R", 1, 0 ) ) )</f>
        <v>18.589743589743591</v>
      </c>
      <c r="Q15" s="174"/>
      <c r="R15" s="78"/>
      <c r="S15" s="173" cm="1">
        <f t="array" ref="S15">SUM( IF( LEN( $E$6:$E$52 ) = 0, 0, IF( $G$6:$G$52 = "MR", $E$6:$E$52, 0 ) ) ) / SUM( IF( LEN( $E$6:$E$52 ) = 0, 0, IF( $G$6:$G$52 = "MR", 1, 0 ) ) )</f>
        <v>19.25</v>
      </c>
      <c r="T15" s="174"/>
      <c r="U15" s="78"/>
    </row>
    <row r="16" spans="1:21" ht="12" customHeight="1">
      <c r="C16" s="141" t="s">
        <v>195</v>
      </c>
      <c r="D16" s="69" t="s">
        <v>119</v>
      </c>
      <c r="E16" s="66">
        <v>19</v>
      </c>
      <c r="F16" s="69" t="s">
        <v>196</v>
      </c>
      <c r="G16" s="67" t="s">
        <v>168</v>
      </c>
      <c r="H16" s="76"/>
      <c r="I16" s="76"/>
      <c r="J16" s="90"/>
      <c r="L16" s="90"/>
      <c r="O16" s="90"/>
      <c r="R16" s="90"/>
      <c r="U16" s="90"/>
    </row>
    <row r="17" spans="3:21" ht="12" customHeight="1">
      <c r="C17" s="141" t="s">
        <v>199</v>
      </c>
      <c r="D17" s="69" t="s">
        <v>119</v>
      </c>
      <c r="E17" s="66">
        <v>19</v>
      </c>
      <c r="F17" s="69" t="s">
        <v>200</v>
      </c>
      <c r="G17" s="67" t="s">
        <v>168</v>
      </c>
      <c r="H17" s="76"/>
      <c r="I17" s="76"/>
      <c r="J17" s="90"/>
      <c r="L17" s="90"/>
      <c r="O17" s="90"/>
      <c r="R17" s="90"/>
      <c r="U17" s="90"/>
    </row>
    <row r="18" spans="3:21" ht="12" customHeight="1">
      <c r="C18" s="141" t="s">
        <v>205</v>
      </c>
      <c r="D18" s="69" t="s">
        <v>119</v>
      </c>
      <c r="E18" s="66">
        <v>19</v>
      </c>
      <c r="F18" s="69" t="s">
        <v>206</v>
      </c>
      <c r="G18" s="67" t="s">
        <v>168</v>
      </c>
      <c r="H18" s="76"/>
      <c r="I18" s="76"/>
      <c r="J18" s="90"/>
      <c r="L18" s="90"/>
      <c r="O18" s="90"/>
      <c r="R18" s="90"/>
      <c r="U18" s="90"/>
    </row>
    <row r="19" spans="3:21" ht="12" customHeight="1">
      <c r="C19" s="141" t="s">
        <v>207</v>
      </c>
      <c r="D19" s="69" t="s">
        <v>119</v>
      </c>
      <c r="E19" s="66">
        <v>19</v>
      </c>
      <c r="F19" s="69" t="s">
        <v>167</v>
      </c>
      <c r="G19" s="67" t="s">
        <v>168</v>
      </c>
      <c r="H19" s="76"/>
      <c r="I19" s="76"/>
      <c r="J19" s="90"/>
      <c r="K19" s="91"/>
      <c r="L19" s="90"/>
      <c r="O19" s="90"/>
      <c r="R19" s="90"/>
      <c r="U19" s="90"/>
    </row>
    <row r="20" spans="3:21" ht="12" customHeight="1">
      <c r="C20" s="141" t="s">
        <v>209</v>
      </c>
      <c r="D20" s="69" t="s">
        <v>119</v>
      </c>
      <c r="E20" s="66">
        <v>19</v>
      </c>
      <c r="F20" s="69" t="s">
        <v>210</v>
      </c>
      <c r="G20" s="67" t="s">
        <v>168</v>
      </c>
      <c r="H20" s="76"/>
      <c r="I20" s="76"/>
      <c r="J20" s="90"/>
      <c r="K20" s="91"/>
      <c r="L20" s="90"/>
      <c r="O20" s="90"/>
      <c r="R20" s="90"/>
      <c r="U20" s="90"/>
    </row>
    <row r="21" spans="3:21" ht="12" customHeight="1">
      <c r="C21" s="141" t="s">
        <v>211</v>
      </c>
      <c r="D21" s="69" t="s">
        <v>119</v>
      </c>
      <c r="E21" s="66">
        <v>19</v>
      </c>
      <c r="F21" s="69" t="s">
        <v>212</v>
      </c>
      <c r="G21" s="67" t="s">
        <v>168</v>
      </c>
      <c r="H21" s="76"/>
      <c r="I21" s="76"/>
      <c r="J21" s="90"/>
      <c r="K21" s="91"/>
      <c r="L21" s="90"/>
      <c r="O21" s="90"/>
      <c r="R21" s="90"/>
      <c r="U21" s="90"/>
    </row>
    <row r="22" spans="3:21" ht="12" customHeight="1">
      <c r="C22" s="141" t="s">
        <v>215</v>
      </c>
      <c r="D22" s="69" t="s">
        <v>119</v>
      </c>
      <c r="E22" s="66">
        <v>19</v>
      </c>
      <c r="F22" s="69" t="s">
        <v>216</v>
      </c>
      <c r="G22" s="67" t="s">
        <v>168</v>
      </c>
      <c r="H22" s="76"/>
      <c r="I22" s="76"/>
      <c r="J22" s="90"/>
      <c r="K22" s="91"/>
      <c r="L22" s="90"/>
      <c r="O22" s="90"/>
      <c r="R22" s="90"/>
      <c r="U22" s="90"/>
    </row>
    <row r="23" spans="3:21" ht="12" customHeight="1">
      <c r="C23" s="141" t="s">
        <v>185</v>
      </c>
      <c r="D23" s="69" t="s">
        <v>119</v>
      </c>
      <c r="E23" s="66">
        <v>19</v>
      </c>
      <c r="F23" s="69" t="s">
        <v>186</v>
      </c>
      <c r="G23" s="67" t="s">
        <v>168</v>
      </c>
      <c r="H23" s="76"/>
      <c r="I23" s="76"/>
      <c r="J23" s="90"/>
      <c r="K23" s="91"/>
      <c r="L23" s="90"/>
      <c r="O23" s="90"/>
      <c r="R23" s="90"/>
      <c r="U23" s="90"/>
    </row>
    <row r="24" spans="3:21" ht="12" customHeight="1">
      <c r="C24" s="141" t="s">
        <v>187</v>
      </c>
      <c r="D24" s="69" t="s">
        <v>119</v>
      </c>
      <c r="E24" s="66">
        <v>19</v>
      </c>
      <c r="F24" s="69" t="s">
        <v>188</v>
      </c>
      <c r="G24" s="67" t="s">
        <v>168</v>
      </c>
      <c r="H24" s="76"/>
      <c r="I24" s="76"/>
      <c r="J24" s="90"/>
      <c r="K24" s="91"/>
      <c r="L24" s="90"/>
      <c r="O24" s="90"/>
      <c r="R24" s="90"/>
      <c r="U24" s="90"/>
    </row>
    <row r="25" spans="3:21" ht="12" customHeight="1">
      <c r="C25" s="141" t="s">
        <v>221</v>
      </c>
      <c r="D25" s="69" t="s">
        <v>119</v>
      </c>
      <c r="E25" s="66">
        <v>19</v>
      </c>
      <c r="F25" s="69" t="s">
        <v>222</v>
      </c>
      <c r="G25" s="67" t="s">
        <v>168</v>
      </c>
      <c r="H25" s="76"/>
      <c r="I25" s="76"/>
      <c r="J25" s="90"/>
      <c r="K25" s="91"/>
      <c r="L25" s="90"/>
      <c r="O25" s="90"/>
      <c r="R25" s="90"/>
      <c r="U25" s="90"/>
    </row>
    <row r="26" spans="3:21" ht="12" customHeight="1">
      <c r="C26" s="141" t="s">
        <v>225</v>
      </c>
      <c r="D26" s="69" t="s">
        <v>119</v>
      </c>
      <c r="E26" s="66">
        <v>19</v>
      </c>
      <c r="F26" s="69" t="s">
        <v>226</v>
      </c>
      <c r="G26" s="67" t="s">
        <v>168</v>
      </c>
      <c r="H26" s="76"/>
      <c r="I26" s="76"/>
      <c r="J26" s="90"/>
      <c r="K26" s="91"/>
      <c r="L26" s="90"/>
      <c r="O26" s="90"/>
      <c r="R26" s="90"/>
      <c r="U26" s="90"/>
    </row>
    <row r="27" spans="3:21" ht="12" customHeight="1">
      <c r="C27" s="141" t="s">
        <v>229</v>
      </c>
      <c r="D27" s="69" t="s">
        <v>119</v>
      </c>
      <c r="E27" s="66">
        <v>19</v>
      </c>
      <c r="F27" s="69" t="s">
        <v>230</v>
      </c>
      <c r="G27" s="67" t="s">
        <v>168</v>
      </c>
      <c r="H27" s="76"/>
      <c r="I27" s="76"/>
      <c r="J27" s="90"/>
      <c r="K27" s="91"/>
      <c r="L27" s="90"/>
      <c r="O27" s="90"/>
      <c r="R27" s="90"/>
      <c r="U27" s="90"/>
    </row>
    <row r="28" spans="3:21" ht="12" customHeight="1">
      <c r="C28" s="141" t="s">
        <v>233</v>
      </c>
      <c r="D28" s="69" t="s">
        <v>119</v>
      </c>
      <c r="E28" s="66">
        <v>19</v>
      </c>
      <c r="F28" s="69" t="s">
        <v>234</v>
      </c>
      <c r="G28" s="67" t="s">
        <v>168</v>
      </c>
      <c r="H28" s="76"/>
      <c r="I28" s="76"/>
      <c r="J28" s="90"/>
      <c r="L28" s="90"/>
      <c r="O28" s="90"/>
      <c r="R28" s="90"/>
      <c r="U28" s="90"/>
    </row>
    <row r="29" spans="3:21" ht="12" customHeight="1">
      <c r="C29" s="141" t="s">
        <v>335</v>
      </c>
      <c r="D29" s="69" t="s">
        <v>119</v>
      </c>
      <c r="E29" s="66">
        <v>19</v>
      </c>
      <c r="F29" s="69" t="s">
        <v>236</v>
      </c>
      <c r="G29" s="67" t="s">
        <v>168</v>
      </c>
      <c r="H29" s="76"/>
      <c r="I29" s="76"/>
      <c r="J29" s="90"/>
      <c r="K29" s="91"/>
      <c r="L29" s="90"/>
      <c r="M29" s="72"/>
      <c r="N29" s="72"/>
      <c r="O29" s="90"/>
      <c r="R29" s="90"/>
      <c r="U29" s="90"/>
    </row>
    <row r="30" spans="3:21" ht="12" customHeight="1">
      <c r="C30" s="141" t="s">
        <v>237</v>
      </c>
      <c r="D30" s="69" t="s">
        <v>119</v>
      </c>
      <c r="E30" s="66">
        <v>19</v>
      </c>
      <c r="F30" s="69" t="s">
        <v>238</v>
      </c>
      <c r="G30" s="67" t="s">
        <v>168</v>
      </c>
      <c r="H30" s="76"/>
      <c r="I30" s="76"/>
      <c r="J30" s="90"/>
      <c r="L30" s="90"/>
      <c r="M30" s="76"/>
      <c r="O30" s="90"/>
      <c r="R30" s="90"/>
      <c r="U30" s="90"/>
    </row>
    <row r="31" spans="3:21" ht="12" customHeight="1">
      <c r="C31" s="141" t="s">
        <v>241</v>
      </c>
      <c r="D31" s="69" t="s">
        <v>119</v>
      </c>
      <c r="E31" s="66">
        <v>19</v>
      </c>
      <c r="F31" s="69" t="s">
        <v>242</v>
      </c>
      <c r="G31" s="67" t="s">
        <v>168</v>
      </c>
      <c r="H31" s="76"/>
      <c r="I31" s="76"/>
      <c r="J31" s="90"/>
      <c r="K31" s="91"/>
      <c r="L31" s="90"/>
      <c r="M31" s="76"/>
      <c r="O31" s="90"/>
      <c r="R31" s="90"/>
      <c r="U31" s="90"/>
    </row>
    <row r="32" spans="3:21" ht="12" customHeight="1">
      <c r="C32" s="141" t="s">
        <v>201</v>
      </c>
      <c r="D32" s="69" t="s">
        <v>119</v>
      </c>
      <c r="E32" s="66">
        <v>19</v>
      </c>
      <c r="F32" s="69" t="s">
        <v>202</v>
      </c>
      <c r="G32" s="67" t="s">
        <v>168</v>
      </c>
      <c r="H32" s="76"/>
      <c r="I32" s="76"/>
      <c r="J32" s="90"/>
      <c r="L32" s="90"/>
      <c r="M32" s="76"/>
      <c r="O32" s="90"/>
      <c r="R32" s="90"/>
      <c r="U32" s="90"/>
    </row>
    <row r="33" spans="3:21" ht="12" customHeight="1">
      <c r="C33" s="141" t="s">
        <v>175</v>
      </c>
      <c r="D33" s="69" t="s">
        <v>120</v>
      </c>
      <c r="E33" s="66">
        <v>18</v>
      </c>
      <c r="F33" s="69" t="s">
        <v>176</v>
      </c>
      <c r="G33" s="67" t="s">
        <v>169</v>
      </c>
      <c r="H33" s="76"/>
      <c r="I33" s="76"/>
      <c r="J33" s="90"/>
      <c r="K33" s="91"/>
      <c r="L33" s="90"/>
      <c r="M33" s="76"/>
      <c r="O33" s="90"/>
      <c r="R33" s="90"/>
      <c r="U33" s="90"/>
    </row>
    <row r="34" spans="3:21" ht="12" customHeight="1">
      <c r="C34" s="141" t="s">
        <v>189</v>
      </c>
      <c r="D34" s="69" t="s">
        <v>120</v>
      </c>
      <c r="E34" s="66">
        <v>18</v>
      </c>
      <c r="F34" s="69" t="s">
        <v>190</v>
      </c>
      <c r="G34" s="67" t="s">
        <v>168</v>
      </c>
      <c r="H34" s="76"/>
      <c r="I34" s="76"/>
      <c r="J34" s="90"/>
      <c r="K34" s="91"/>
      <c r="L34" s="90"/>
      <c r="M34" s="76"/>
      <c r="O34" s="90"/>
      <c r="R34" s="90"/>
      <c r="U34" s="90"/>
    </row>
    <row r="35" spans="3:21" ht="12" customHeight="1">
      <c r="C35" s="141" t="s">
        <v>204</v>
      </c>
      <c r="D35" s="69" t="s">
        <v>120</v>
      </c>
      <c r="E35" s="66">
        <v>18</v>
      </c>
      <c r="F35" s="69" t="s">
        <v>314</v>
      </c>
      <c r="G35" s="67" t="s">
        <v>168</v>
      </c>
      <c r="H35" s="76"/>
      <c r="I35" s="76"/>
      <c r="J35" s="90"/>
      <c r="K35" s="107"/>
      <c r="L35" s="90"/>
      <c r="M35" s="108"/>
      <c r="N35" s="90"/>
      <c r="O35" s="90"/>
      <c r="P35" s="90"/>
      <c r="Q35" s="90"/>
      <c r="R35" s="90"/>
      <c r="S35" s="90"/>
      <c r="T35" s="90"/>
      <c r="U35" s="90"/>
    </row>
    <row r="36" spans="3:21" ht="12" customHeight="1">
      <c r="C36" s="141" t="s">
        <v>223</v>
      </c>
      <c r="D36" s="69" t="s">
        <v>120</v>
      </c>
      <c r="E36" s="66">
        <v>18</v>
      </c>
      <c r="F36" s="69" t="s">
        <v>224</v>
      </c>
      <c r="G36" s="67" t="s">
        <v>168</v>
      </c>
      <c r="H36" s="76"/>
      <c r="I36" s="76"/>
      <c r="J36" s="78"/>
      <c r="K36" s="136" t="s">
        <v>171</v>
      </c>
      <c r="L36" s="78"/>
      <c r="M36" s="167" t="str">
        <f>"All Companies "&amp;"("&amp;M13&amp;")"</f>
        <v>All Companies (43)</v>
      </c>
      <c r="N36" s="167"/>
      <c r="O36" s="167"/>
      <c r="P36" s="167"/>
      <c r="Q36" s="167"/>
      <c r="R36" s="167"/>
      <c r="S36" s="167"/>
      <c r="T36" s="167"/>
      <c r="U36" s="78"/>
    </row>
    <row r="37" spans="3:21" ht="12" customHeight="1">
      <c r="C37" s="141" t="s">
        <v>231</v>
      </c>
      <c r="D37" s="69" t="s">
        <v>120</v>
      </c>
      <c r="E37" s="66">
        <v>18</v>
      </c>
      <c r="F37" s="69" t="s">
        <v>232</v>
      </c>
      <c r="G37" s="67" t="s">
        <v>168</v>
      </c>
      <c r="H37" s="76"/>
      <c r="I37" s="76"/>
      <c r="J37" s="107"/>
      <c r="K37" s="90"/>
      <c r="L37" s="107"/>
      <c r="M37" s="90"/>
      <c r="N37" s="90"/>
      <c r="O37" s="90"/>
      <c r="P37" s="90"/>
      <c r="Q37" s="90"/>
      <c r="R37" s="90"/>
      <c r="S37" s="90"/>
      <c r="T37" s="90"/>
      <c r="U37" s="109"/>
    </row>
    <row r="38" spans="3:21" ht="12" customHeight="1">
      <c r="C38" s="141" t="s">
        <v>235</v>
      </c>
      <c r="D38" s="69" t="s">
        <v>120</v>
      </c>
      <c r="E38" s="66">
        <v>18</v>
      </c>
      <c r="F38" s="69" t="s">
        <v>313</v>
      </c>
      <c r="G38" s="67" t="s">
        <v>168</v>
      </c>
      <c r="H38" s="76"/>
      <c r="I38" s="76"/>
      <c r="J38" s="108"/>
      <c r="K38" s="90"/>
      <c r="L38" s="107"/>
      <c r="M38" s="90"/>
      <c r="N38" s="90"/>
      <c r="O38" s="90"/>
      <c r="P38" s="90"/>
      <c r="Q38" s="90"/>
      <c r="R38" s="90"/>
      <c r="S38" s="90"/>
      <c r="T38" s="90"/>
      <c r="U38" s="109"/>
    </row>
    <row r="39" spans="3:21" ht="12" customHeight="1">
      <c r="C39" s="141" t="s">
        <v>219</v>
      </c>
      <c r="D39" s="69" t="s">
        <v>120</v>
      </c>
      <c r="E39" s="66">
        <v>18</v>
      </c>
      <c r="F39" s="69" t="s">
        <v>220</v>
      </c>
      <c r="G39" s="67" t="s">
        <v>168</v>
      </c>
      <c r="H39" s="76"/>
      <c r="I39" s="76"/>
      <c r="J39" s="108"/>
      <c r="K39" s="90"/>
      <c r="L39" s="107"/>
      <c r="M39" s="90"/>
      <c r="N39" s="90"/>
      <c r="O39" s="90"/>
      <c r="P39" s="90"/>
      <c r="Q39" s="90"/>
      <c r="R39" s="90"/>
      <c r="S39" s="90"/>
      <c r="T39" s="90"/>
      <c r="U39" s="109"/>
    </row>
    <row r="40" spans="3:21" ht="12" customHeight="1">
      <c r="C40" s="141" t="s">
        <v>243</v>
      </c>
      <c r="D40" s="69" t="s">
        <v>120</v>
      </c>
      <c r="E40" s="66">
        <v>18</v>
      </c>
      <c r="F40" s="69" t="s">
        <v>244</v>
      </c>
      <c r="G40" s="67" t="s">
        <v>168</v>
      </c>
      <c r="H40" s="76"/>
      <c r="I40" s="76"/>
      <c r="J40" s="108"/>
      <c r="K40" s="107"/>
      <c r="L40" s="107"/>
      <c r="M40" s="90"/>
      <c r="N40" s="90"/>
      <c r="O40" s="90"/>
      <c r="P40" s="90"/>
      <c r="Q40" s="90"/>
      <c r="R40" s="90"/>
      <c r="S40" s="90"/>
      <c r="T40" s="90"/>
      <c r="U40" s="109"/>
    </row>
    <row r="41" spans="3:21" ht="12" customHeight="1">
      <c r="C41" s="141" t="s">
        <v>245</v>
      </c>
      <c r="D41" s="69" t="s">
        <v>120</v>
      </c>
      <c r="E41" s="66">
        <v>18</v>
      </c>
      <c r="F41" s="69" t="s">
        <v>246</v>
      </c>
      <c r="G41" s="67" t="s">
        <v>169</v>
      </c>
      <c r="H41" s="76"/>
      <c r="I41" s="76"/>
      <c r="J41" s="108"/>
      <c r="K41" s="107"/>
      <c r="L41" s="107"/>
      <c r="M41" s="90"/>
      <c r="N41" s="90"/>
      <c r="O41" s="90"/>
      <c r="P41" s="90"/>
      <c r="Q41" s="90"/>
      <c r="R41" s="90"/>
      <c r="S41" s="90"/>
      <c r="T41" s="90"/>
      <c r="U41" s="109"/>
    </row>
    <row r="42" spans="3:21" ht="12" customHeight="1">
      <c r="C42" s="141" t="s">
        <v>333</v>
      </c>
      <c r="D42" s="69" t="s">
        <v>120</v>
      </c>
      <c r="E42" s="66">
        <v>18</v>
      </c>
      <c r="F42" s="69" t="s">
        <v>334</v>
      </c>
      <c r="G42" s="67" t="s">
        <v>168</v>
      </c>
      <c r="H42" s="76"/>
      <c r="I42" s="76"/>
      <c r="J42" s="108"/>
      <c r="K42" s="107"/>
      <c r="L42" s="107"/>
      <c r="M42" s="90"/>
      <c r="N42" s="90"/>
      <c r="O42" s="90"/>
      <c r="P42" s="90"/>
      <c r="Q42" s="90"/>
      <c r="R42" s="90"/>
      <c r="S42" s="90"/>
      <c r="T42" s="90"/>
      <c r="U42" s="109"/>
    </row>
    <row r="43" spans="3:21" ht="12" customHeight="1">
      <c r="C43" s="141" t="s">
        <v>213</v>
      </c>
      <c r="D43" s="69" t="s">
        <v>121</v>
      </c>
      <c r="E43" s="66">
        <v>17</v>
      </c>
      <c r="F43" s="69" t="s">
        <v>214</v>
      </c>
      <c r="G43" s="67" t="s">
        <v>168</v>
      </c>
      <c r="H43" s="76"/>
      <c r="I43" s="76"/>
      <c r="J43" s="108"/>
      <c r="K43" s="107"/>
      <c r="L43" s="107"/>
      <c r="M43" s="90"/>
      <c r="N43" s="90"/>
      <c r="O43" s="90"/>
      <c r="P43" s="90"/>
      <c r="Q43" s="90"/>
      <c r="R43" s="90"/>
      <c r="S43" s="90"/>
      <c r="T43" s="90"/>
      <c r="U43" s="109"/>
    </row>
    <row r="44" spans="3:21" ht="12" customHeight="1">
      <c r="C44" s="141" t="s">
        <v>249</v>
      </c>
      <c r="D44" s="69" t="s">
        <v>121</v>
      </c>
      <c r="E44" s="66">
        <v>17</v>
      </c>
      <c r="F44" s="69" t="s">
        <v>315</v>
      </c>
      <c r="G44" s="67" t="s">
        <v>168</v>
      </c>
      <c r="H44" s="76"/>
      <c r="I44" s="76"/>
      <c r="J44" s="108"/>
      <c r="K44" s="107"/>
      <c r="L44" s="107"/>
      <c r="M44" s="90"/>
      <c r="N44" s="90"/>
      <c r="O44" s="90"/>
      <c r="P44" s="90"/>
      <c r="Q44" s="90"/>
      <c r="R44" s="90"/>
      <c r="S44" s="90"/>
      <c r="T44" s="90"/>
      <c r="U44" s="109"/>
    </row>
    <row r="45" spans="3:21" ht="12" customHeight="1">
      <c r="C45" s="141" t="s">
        <v>208</v>
      </c>
      <c r="D45" s="69" t="s">
        <v>146</v>
      </c>
      <c r="E45" s="66">
        <v>16</v>
      </c>
      <c r="F45" s="69" t="s">
        <v>316</v>
      </c>
      <c r="G45" s="67" t="s">
        <v>168</v>
      </c>
      <c r="H45" s="76"/>
      <c r="I45" s="76"/>
      <c r="J45" s="108"/>
      <c r="K45" s="107"/>
      <c r="L45" s="107"/>
      <c r="M45" s="90"/>
      <c r="N45" s="90"/>
      <c r="O45" s="90"/>
      <c r="P45" s="90"/>
      <c r="Q45" s="90"/>
      <c r="R45" s="90"/>
      <c r="S45" s="90"/>
      <c r="T45" s="90"/>
      <c r="U45" s="109"/>
    </row>
    <row r="46" spans="3:21" ht="12" customHeight="1">
      <c r="C46" s="141" t="s">
        <v>247</v>
      </c>
      <c r="D46" s="69" t="s">
        <v>148</v>
      </c>
      <c r="E46" s="66">
        <v>15</v>
      </c>
      <c r="F46" s="69" t="s">
        <v>248</v>
      </c>
      <c r="G46" s="67" t="s">
        <v>168</v>
      </c>
      <c r="H46" s="76"/>
      <c r="I46" s="76"/>
      <c r="J46" s="108"/>
      <c r="K46" s="107"/>
      <c r="L46" s="107"/>
      <c r="M46" s="90"/>
      <c r="N46" s="90"/>
      <c r="O46" s="90"/>
      <c r="P46" s="90"/>
      <c r="Q46" s="90"/>
      <c r="R46" s="90"/>
      <c r="S46" s="90"/>
      <c r="T46" s="90"/>
      <c r="U46" s="109"/>
    </row>
    <row r="47" spans="3:21" ht="12" customHeight="1">
      <c r="C47" s="141" t="s">
        <v>227</v>
      </c>
      <c r="D47" s="69" t="s">
        <v>152</v>
      </c>
      <c r="E47" s="66">
        <v>13</v>
      </c>
      <c r="F47" s="69" t="s">
        <v>228</v>
      </c>
      <c r="G47" s="67" t="s">
        <v>168</v>
      </c>
      <c r="H47" s="76"/>
      <c r="I47" s="76"/>
      <c r="J47" s="108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109"/>
    </row>
    <row r="48" spans="3:21" ht="12" customHeight="1">
      <c r="C48" s="141"/>
      <c r="D48" s="69"/>
      <c r="E48" s="66"/>
      <c r="F48" s="69"/>
      <c r="G48" s="67"/>
      <c r="H48" s="76"/>
      <c r="I48" s="76"/>
      <c r="J48" s="108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109"/>
    </row>
    <row r="49" spans="3:21" ht="12" customHeight="1">
      <c r="C49" s="65"/>
      <c r="D49" s="69"/>
      <c r="E49" s="66"/>
      <c r="F49" s="69"/>
      <c r="G49" s="67"/>
      <c r="H49" s="76"/>
      <c r="I49" s="76"/>
      <c r="J49" s="108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109"/>
    </row>
    <row r="50" spans="3:21" ht="12" customHeight="1">
      <c r="C50" s="65"/>
      <c r="D50" s="69"/>
      <c r="E50" s="66"/>
      <c r="F50" s="69"/>
      <c r="G50" s="67"/>
      <c r="H50" s="76"/>
      <c r="I50" s="76"/>
      <c r="J50" s="108"/>
      <c r="K50" s="90"/>
      <c r="L50" s="90"/>
      <c r="M50" s="90"/>
      <c r="N50" s="90"/>
      <c r="O50" s="90" t="s">
        <v>251</v>
      </c>
      <c r="P50" s="90"/>
      <c r="Q50" s="90"/>
      <c r="R50" s="90"/>
      <c r="S50" s="90"/>
      <c r="T50" s="90"/>
      <c r="U50" s="109"/>
    </row>
    <row r="51" spans="3:21" ht="12" customHeight="1" thickBot="1">
      <c r="C51" s="131"/>
      <c r="D51" s="132"/>
      <c r="E51" s="133"/>
      <c r="F51" s="132"/>
      <c r="G51" s="92"/>
      <c r="H51" s="76"/>
      <c r="I51" s="76"/>
      <c r="J51" s="108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109"/>
    </row>
    <row r="52" spans="3:21" ht="12" customHeight="1">
      <c r="C52" s="62" t="s">
        <v>250</v>
      </c>
      <c r="D52" s="68" t="s">
        <v>135</v>
      </c>
      <c r="E52" s="63">
        <v>23</v>
      </c>
      <c r="F52" s="68" t="s">
        <v>325</v>
      </c>
      <c r="G52" s="64" t="s">
        <v>168</v>
      </c>
      <c r="H52" s="76"/>
      <c r="I52" s="76"/>
      <c r="J52" s="108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109"/>
    </row>
    <row r="53" spans="3:21" ht="12" customHeight="1">
      <c r="C53" s="65"/>
      <c r="D53" s="69"/>
      <c r="E53" s="66"/>
      <c r="F53" s="69"/>
      <c r="G53" s="67"/>
      <c r="H53" s="76"/>
      <c r="I53" s="76"/>
      <c r="J53" s="108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109"/>
    </row>
    <row r="54" spans="3:21" ht="12" customHeight="1">
      <c r="C54" s="65"/>
      <c r="D54" s="69"/>
      <c r="E54" s="66"/>
      <c r="F54" s="69"/>
      <c r="G54" s="67"/>
      <c r="H54" s="76"/>
      <c r="I54" s="76"/>
      <c r="J54" s="108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109"/>
    </row>
    <row r="55" spans="3:21" ht="12" customHeight="1" thickBot="1">
      <c r="C55" s="93"/>
      <c r="D55" s="94"/>
      <c r="E55" s="95"/>
      <c r="F55" s="94"/>
      <c r="G55" s="96"/>
      <c r="H55" s="76"/>
      <c r="I55" s="76"/>
      <c r="J55" s="108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109"/>
    </row>
    <row r="56" spans="3:21" ht="12" customHeight="1">
      <c r="C56" s="97" t="s">
        <v>252</v>
      </c>
      <c r="D56" s="98" t="str">
        <f ca="1">OFFSET('S&amp;P Scale'!$B$4,ROUND(E56,0)-1,1)</f>
        <v>BBB+</v>
      </c>
      <c r="E56" s="99">
        <f>AVERAGE(E6:E52)</f>
        <v>18.651162790697676</v>
      </c>
      <c r="F56" s="100"/>
      <c r="G56" s="99"/>
      <c r="H56" s="76"/>
      <c r="I56" s="76"/>
      <c r="J56" s="111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110"/>
    </row>
    <row r="57" spans="3:21" ht="12" customHeight="1">
      <c r="C57" s="101"/>
      <c r="D57" s="101"/>
      <c r="H57" s="76"/>
      <c r="I57" s="76"/>
      <c r="J57" s="104"/>
    </row>
    <row r="58" spans="3:21" ht="12" customHeight="1">
      <c r="C58" s="102" t="s">
        <v>326</v>
      </c>
      <c r="D58" s="76"/>
      <c r="F58" s="76"/>
      <c r="G58" s="76"/>
      <c r="H58" s="76"/>
      <c r="I58" s="76"/>
      <c r="J58" s="104"/>
    </row>
    <row r="59" spans="3:21" ht="12" customHeight="1">
      <c r="C59" s="103" t="s">
        <v>327</v>
      </c>
      <c r="D59" s="76"/>
      <c r="F59" s="76"/>
      <c r="G59" s="76"/>
      <c r="H59" s="76"/>
      <c r="I59" s="76"/>
      <c r="J59" s="105"/>
    </row>
    <row r="60" spans="3:21" ht="12" customHeight="1">
      <c r="C60" s="102" t="s">
        <v>328</v>
      </c>
      <c r="F60" s="104"/>
      <c r="H60" s="76"/>
      <c r="I60" s="76"/>
      <c r="J60" s="105"/>
    </row>
    <row r="61" spans="3:21" ht="12" customHeight="1">
      <c r="C61" s="102" t="s">
        <v>311</v>
      </c>
      <c r="F61" s="104"/>
      <c r="H61" s="76"/>
      <c r="I61" s="104"/>
    </row>
    <row r="62" spans="3:21" ht="12" customHeight="1">
      <c r="C62" s="102" t="s">
        <v>318</v>
      </c>
      <c r="H62" s="76"/>
      <c r="I62" s="104"/>
      <c r="K62" s="76"/>
      <c r="L62" s="76"/>
    </row>
    <row r="63" spans="3:21" ht="12" customHeight="1">
      <c r="E63" s="89"/>
      <c r="G63" s="91"/>
      <c r="H63" s="76"/>
      <c r="I63" s="105"/>
    </row>
    <row r="64" spans="3:21" ht="12" customHeight="1">
      <c r="H64" s="76"/>
      <c r="I64" s="105"/>
    </row>
    <row r="65" spans="8:8" ht="12" customHeight="1">
      <c r="H65" s="76"/>
    </row>
    <row r="66" spans="8:8" ht="12" customHeight="1">
      <c r="H66" s="76"/>
    </row>
    <row r="67" spans="8:8" ht="12" customHeight="1">
      <c r="H67" s="76"/>
    </row>
    <row r="68" spans="8:8" ht="12" customHeight="1">
      <c r="H68" s="76"/>
    </row>
    <row r="69" spans="8:8" ht="12" customHeight="1">
      <c r="H69" s="76"/>
    </row>
    <row r="70" spans="8:8" ht="12" customHeight="1">
      <c r="H70" s="104"/>
    </row>
    <row r="71" spans="8:8" ht="12" customHeight="1">
      <c r="H71" s="104"/>
    </row>
    <row r="72" spans="8:8" ht="12" customHeight="1">
      <c r="H72" s="105"/>
    </row>
    <row r="73" spans="8:8" ht="12" customHeight="1">
      <c r="H73" s="105"/>
    </row>
  </sheetData>
  <sortState xmlns:xlrd2="http://schemas.microsoft.com/office/spreadsheetml/2017/richdata2" ref="C6:G47">
    <sortCondition descending="1" ref="E6:E47"/>
    <sortCondition ref="C6:C47"/>
  </sortState>
  <mergeCells count="8">
    <mergeCell ref="M36:T36"/>
    <mergeCell ref="A1:C1"/>
    <mergeCell ref="M5:N5"/>
    <mergeCell ref="P5:Q5"/>
    <mergeCell ref="S5:T5"/>
    <mergeCell ref="M15:N15"/>
    <mergeCell ref="P15:Q15"/>
    <mergeCell ref="S15:T15"/>
  </mergeCells>
  <hyperlinks>
    <hyperlink ref="A1" location="Index!A1" display="Return to Index" xr:uid="{2F99D7BB-56E1-4469-B055-76797C0911F2}"/>
    <hyperlink ref="A1:B1" location="Contents!A1" display="Go to Contents" xr:uid="{49522EEC-DE26-4498-8D23-39BCA740D621}"/>
  </hyperlinks>
  <printOptions horizontalCentered="1"/>
  <pageMargins left="0.25" right="0.25" top="0.25" bottom="0.25" header="0.5" footer="0.5"/>
  <pageSetup scale="72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tabColor theme="0"/>
    <pageSetUpPr fitToPage="1"/>
  </sheetPr>
  <dimension ref="A1:CY64"/>
  <sheetViews>
    <sheetView showGridLines="0" zoomScaleNormal="100" workbookViewId="0">
      <selection sqref="A1:C1"/>
    </sheetView>
  </sheetViews>
  <sheetFormatPr defaultColWidth="6.7109375" defaultRowHeight="12" customHeight="1"/>
  <cols>
    <col min="1" max="2" width="4.7109375" style="1" customWidth="1"/>
    <col min="3" max="3" width="30.7109375" style="1" customWidth="1"/>
    <col min="4" max="16384" width="6.7109375" style="1"/>
  </cols>
  <sheetData>
    <row r="1" spans="1:3" ht="12" customHeight="1">
      <c r="A1" s="175" t="s">
        <v>299</v>
      </c>
      <c r="B1" s="176"/>
      <c r="C1" s="177"/>
    </row>
    <row r="2" spans="1:3" ht="18" customHeight="1">
      <c r="B2" s="18" t="s">
        <v>300</v>
      </c>
    </row>
    <row r="3" spans="1:3" ht="12" customHeight="1">
      <c r="B3" s="18"/>
      <c r="C3" s="19" t="s">
        <v>303</v>
      </c>
    </row>
    <row r="27" spans="1:103" ht="12" customHeight="1">
      <c r="C27" s="32" t="s">
        <v>304</v>
      </c>
    </row>
    <row r="28" spans="1:103" ht="12" customHeight="1">
      <c r="C28" s="32" t="s">
        <v>301</v>
      </c>
    </row>
    <row r="29" spans="1:103" ht="12" customHeight="1">
      <c r="C29" s="32" t="s">
        <v>302</v>
      </c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</row>
    <row r="30" spans="1:103" ht="12" customHeight="1"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</row>
    <row r="31" spans="1:103" s="31" customFormat="1" ht="12" customHeight="1">
      <c r="D31" s="33" t="s">
        <v>0</v>
      </c>
      <c r="E31" s="33" t="s">
        <v>1</v>
      </c>
      <c r="F31" s="33" t="s">
        <v>2</v>
      </c>
      <c r="G31" s="33" t="s">
        <v>3</v>
      </c>
      <c r="H31" s="33" t="s">
        <v>4</v>
      </c>
      <c r="I31" s="33" t="s">
        <v>5</v>
      </c>
      <c r="J31" s="33" t="s">
        <v>6</v>
      </c>
      <c r="K31" s="33" t="s">
        <v>7</v>
      </c>
      <c r="L31" s="33" t="s">
        <v>8</v>
      </c>
      <c r="M31" s="33" t="s">
        <v>9</v>
      </c>
      <c r="N31" s="33" t="s">
        <v>10</v>
      </c>
      <c r="O31" s="33" t="s">
        <v>11</v>
      </c>
      <c r="P31" s="33" t="s">
        <v>12</v>
      </c>
      <c r="Q31" s="33" t="s">
        <v>13</v>
      </c>
      <c r="R31" s="33" t="s">
        <v>14</v>
      </c>
      <c r="S31" s="33" t="s">
        <v>15</v>
      </c>
      <c r="T31" s="33" t="s">
        <v>16</v>
      </c>
      <c r="U31" s="33" t="s">
        <v>17</v>
      </c>
      <c r="V31" s="33" t="s">
        <v>18</v>
      </c>
      <c r="W31" s="33" t="s">
        <v>19</v>
      </c>
      <c r="X31" s="33" t="s">
        <v>20</v>
      </c>
      <c r="Y31" s="33" t="s">
        <v>21</v>
      </c>
      <c r="Z31" s="33" t="s">
        <v>22</v>
      </c>
      <c r="AA31" s="33" t="s">
        <v>23</v>
      </c>
      <c r="AB31" s="33" t="s">
        <v>24</v>
      </c>
      <c r="AC31" s="33" t="s">
        <v>25</v>
      </c>
      <c r="AD31" s="33" t="s">
        <v>26</v>
      </c>
      <c r="AE31" s="33" t="s">
        <v>27</v>
      </c>
      <c r="AF31" s="33" t="s">
        <v>28</v>
      </c>
      <c r="AG31" s="33" t="s">
        <v>29</v>
      </c>
      <c r="AH31" s="33" t="s">
        <v>30</v>
      </c>
      <c r="AI31" s="33" t="s">
        <v>31</v>
      </c>
      <c r="AJ31" s="33" t="s">
        <v>32</v>
      </c>
      <c r="AK31" s="33" t="s">
        <v>33</v>
      </c>
      <c r="AL31" s="33" t="s">
        <v>34</v>
      </c>
      <c r="AM31" s="33" t="s">
        <v>35</v>
      </c>
      <c r="AN31" s="33" t="s">
        <v>36</v>
      </c>
      <c r="AO31" s="33" t="s">
        <v>37</v>
      </c>
      <c r="AP31" s="33" t="s">
        <v>38</v>
      </c>
      <c r="AQ31" s="33" t="s">
        <v>39</v>
      </c>
      <c r="AR31" s="33" t="s">
        <v>40</v>
      </c>
      <c r="AS31" s="33" t="s">
        <v>41</v>
      </c>
      <c r="AT31" s="33" t="s">
        <v>42</v>
      </c>
      <c r="AU31" s="33" t="s">
        <v>43</v>
      </c>
      <c r="AV31" s="33" t="s">
        <v>44</v>
      </c>
      <c r="AW31" s="33" t="s">
        <v>45</v>
      </c>
      <c r="AX31" s="33" t="s">
        <v>46</v>
      </c>
      <c r="AY31" s="33" t="s">
        <v>47</v>
      </c>
      <c r="AZ31" s="33" t="s">
        <v>48</v>
      </c>
      <c r="BA31" s="33" t="s">
        <v>49</v>
      </c>
      <c r="BB31" s="33" t="s">
        <v>50</v>
      </c>
      <c r="BC31" s="33" t="s">
        <v>51</v>
      </c>
      <c r="BD31" s="33" t="s">
        <v>52</v>
      </c>
      <c r="BE31" s="33" t="s">
        <v>53</v>
      </c>
      <c r="BF31" s="33" t="s">
        <v>54</v>
      </c>
      <c r="BG31" s="33" t="s">
        <v>55</v>
      </c>
      <c r="BH31" s="33" t="s">
        <v>56</v>
      </c>
      <c r="BI31" s="33" t="s">
        <v>57</v>
      </c>
      <c r="BJ31" s="33" t="s">
        <v>58</v>
      </c>
      <c r="BK31" s="33" t="s">
        <v>59</v>
      </c>
      <c r="BL31" s="33" t="s">
        <v>60</v>
      </c>
      <c r="BM31" s="33" t="s">
        <v>61</v>
      </c>
      <c r="BN31" s="33" t="s">
        <v>62</v>
      </c>
      <c r="BO31" s="33" t="s">
        <v>63</v>
      </c>
      <c r="BP31" s="33" t="s">
        <v>64</v>
      </c>
      <c r="BQ31" s="33" t="s">
        <v>65</v>
      </c>
      <c r="BR31" s="33" t="s">
        <v>66</v>
      </c>
      <c r="BS31" s="33" t="s">
        <v>67</v>
      </c>
      <c r="BT31" s="33" t="s">
        <v>68</v>
      </c>
      <c r="BU31" s="33" t="s">
        <v>69</v>
      </c>
      <c r="BV31" s="33" t="s">
        <v>70</v>
      </c>
      <c r="BW31" s="33" t="s">
        <v>71</v>
      </c>
      <c r="BX31" s="33" t="s">
        <v>72</v>
      </c>
      <c r="BY31" s="33" t="s">
        <v>73</v>
      </c>
      <c r="BZ31" s="33" t="s">
        <v>74</v>
      </c>
      <c r="CA31" s="33" t="s">
        <v>75</v>
      </c>
      <c r="CB31" s="33" t="s">
        <v>76</v>
      </c>
      <c r="CC31" s="33" t="s">
        <v>77</v>
      </c>
      <c r="CD31" s="33" t="s">
        <v>78</v>
      </c>
      <c r="CE31" s="33" t="s">
        <v>79</v>
      </c>
      <c r="CF31" s="33" t="s">
        <v>80</v>
      </c>
      <c r="CG31" s="33" t="s">
        <v>81</v>
      </c>
      <c r="CH31" s="33" t="s">
        <v>82</v>
      </c>
      <c r="CI31" s="33" t="s">
        <v>83</v>
      </c>
      <c r="CJ31" s="33" t="s">
        <v>84</v>
      </c>
      <c r="CK31" s="33" t="s">
        <v>85</v>
      </c>
      <c r="CL31" s="33" t="s">
        <v>86</v>
      </c>
      <c r="CM31" s="33" t="s">
        <v>87</v>
      </c>
      <c r="CN31" s="33" t="s">
        <v>263</v>
      </c>
      <c r="CO31" s="33" t="s">
        <v>264</v>
      </c>
      <c r="CP31" s="33" t="s">
        <v>265</v>
      </c>
      <c r="CQ31" s="33" t="s">
        <v>266</v>
      </c>
      <c r="CR31" s="33" t="s">
        <v>329</v>
      </c>
      <c r="CS31" s="33" t="s">
        <v>330</v>
      </c>
      <c r="CT31" s="33" t="s">
        <v>331</v>
      </c>
      <c r="CU31" s="33" t="s">
        <v>332</v>
      </c>
      <c r="CV31" s="33" t="s">
        <v>357</v>
      </c>
      <c r="CW31" s="33" t="s">
        <v>358</v>
      </c>
      <c r="CX31" s="33" t="s">
        <v>359</v>
      </c>
      <c r="CY31" s="33" t="s">
        <v>360</v>
      </c>
    </row>
    <row r="32" spans="1:103" s="37" customFormat="1" ht="12" customHeight="1">
      <c r="A32" s="1"/>
      <c r="B32" s="1"/>
      <c r="C32" s="34" t="s">
        <v>88</v>
      </c>
      <c r="D32" s="35">
        <v>3</v>
      </c>
      <c r="E32" s="35">
        <v>3</v>
      </c>
      <c r="F32" s="35">
        <v>1</v>
      </c>
      <c r="G32" s="35">
        <v>3</v>
      </c>
      <c r="H32" s="35">
        <v>1</v>
      </c>
      <c r="I32" s="35">
        <v>0</v>
      </c>
      <c r="J32" s="35">
        <v>1</v>
      </c>
      <c r="K32" s="35">
        <v>0</v>
      </c>
      <c r="L32" s="35">
        <v>1</v>
      </c>
      <c r="M32" s="35">
        <v>12</v>
      </c>
      <c r="N32" s="35">
        <v>5</v>
      </c>
      <c r="O32" s="35">
        <v>0</v>
      </c>
      <c r="P32" s="35">
        <v>3</v>
      </c>
      <c r="Q32" s="35">
        <v>3</v>
      </c>
      <c r="R32" s="35">
        <v>3</v>
      </c>
      <c r="S32" s="35">
        <v>7</v>
      </c>
      <c r="T32" s="35">
        <v>4</v>
      </c>
      <c r="U32" s="35">
        <v>1</v>
      </c>
      <c r="V32" s="35">
        <v>11</v>
      </c>
      <c r="W32" s="35">
        <v>2</v>
      </c>
      <c r="X32" s="35">
        <v>6</v>
      </c>
      <c r="Y32" s="35">
        <v>5</v>
      </c>
      <c r="Z32" s="35">
        <v>10</v>
      </c>
      <c r="AA32" s="35">
        <v>4</v>
      </c>
      <c r="AB32" s="35">
        <v>14</v>
      </c>
      <c r="AC32" s="35">
        <v>3</v>
      </c>
      <c r="AD32" s="35">
        <v>4</v>
      </c>
      <c r="AE32" s="35">
        <v>7</v>
      </c>
      <c r="AF32" s="36">
        <v>1</v>
      </c>
      <c r="AG32" s="35">
        <v>0</v>
      </c>
      <c r="AH32" s="35">
        <v>3</v>
      </c>
      <c r="AI32" s="35">
        <v>4</v>
      </c>
      <c r="AJ32" s="35">
        <v>0</v>
      </c>
      <c r="AK32" s="35">
        <v>3</v>
      </c>
      <c r="AL32" s="35">
        <v>1</v>
      </c>
      <c r="AM32" s="35">
        <v>2</v>
      </c>
      <c r="AN32" s="35">
        <v>1</v>
      </c>
      <c r="AO32" s="35">
        <v>4</v>
      </c>
      <c r="AP32" s="35">
        <v>2</v>
      </c>
      <c r="AQ32" s="35">
        <v>0</v>
      </c>
      <c r="AR32" s="35">
        <v>3</v>
      </c>
      <c r="AS32" s="35">
        <v>8</v>
      </c>
      <c r="AT32" s="35">
        <v>2</v>
      </c>
      <c r="AU32" s="35">
        <v>1</v>
      </c>
      <c r="AV32" s="35">
        <v>2</v>
      </c>
      <c r="AW32" s="35">
        <v>8</v>
      </c>
      <c r="AX32" s="35">
        <v>2</v>
      </c>
      <c r="AY32" s="35">
        <v>1</v>
      </c>
      <c r="AZ32" s="35">
        <v>0</v>
      </c>
      <c r="BA32" s="35">
        <v>6</v>
      </c>
      <c r="BB32" s="35">
        <v>0</v>
      </c>
      <c r="BC32" s="35">
        <v>4</v>
      </c>
      <c r="BD32" s="35">
        <v>4</v>
      </c>
      <c r="BE32" s="35">
        <v>4</v>
      </c>
      <c r="BF32" s="35">
        <v>1</v>
      </c>
      <c r="BG32" s="35">
        <v>3</v>
      </c>
      <c r="BH32" s="35">
        <v>0</v>
      </c>
      <c r="BI32" s="35">
        <v>4</v>
      </c>
      <c r="BJ32" s="35">
        <v>0</v>
      </c>
      <c r="BK32" s="35">
        <v>2</v>
      </c>
      <c r="BL32" s="35">
        <v>5</v>
      </c>
      <c r="BM32" s="35">
        <v>4</v>
      </c>
      <c r="BN32" s="35">
        <v>3</v>
      </c>
      <c r="BO32" s="35">
        <v>1</v>
      </c>
      <c r="BP32" s="35">
        <v>2</v>
      </c>
      <c r="BQ32" s="35">
        <v>1</v>
      </c>
      <c r="BR32" s="35">
        <v>5</v>
      </c>
      <c r="BS32" s="35">
        <v>3</v>
      </c>
      <c r="BT32" s="35">
        <v>1</v>
      </c>
      <c r="BU32" s="35">
        <v>2</v>
      </c>
      <c r="BV32" s="35">
        <v>1</v>
      </c>
      <c r="BW32" s="35">
        <v>8</v>
      </c>
      <c r="BX32" s="35">
        <v>3</v>
      </c>
      <c r="BY32" s="35">
        <v>7</v>
      </c>
      <c r="BZ32" s="35">
        <v>3</v>
      </c>
      <c r="CA32" s="35">
        <v>13</v>
      </c>
      <c r="CB32" s="35">
        <v>0</v>
      </c>
      <c r="CC32" s="35">
        <v>4</v>
      </c>
      <c r="CD32" s="35">
        <v>1</v>
      </c>
      <c r="CE32" s="35">
        <v>0</v>
      </c>
      <c r="CF32" s="35">
        <v>0</v>
      </c>
      <c r="CG32" s="35">
        <v>0</v>
      </c>
      <c r="CH32" s="35">
        <v>1</v>
      </c>
      <c r="CI32" s="35">
        <v>1</v>
      </c>
      <c r="CJ32" s="35">
        <v>4</v>
      </c>
      <c r="CK32" s="35">
        <v>0</v>
      </c>
      <c r="CL32" s="35">
        <v>15</v>
      </c>
      <c r="CM32" s="35">
        <v>0</v>
      </c>
      <c r="CN32" s="35">
        <v>2</v>
      </c>
      <c r="CO32" s="35">
        <v>2</v>
      </c>
      <c r="CP32" s="35">
        <v>5</v>
      </c>
      <c r="CQ32" s="35">
        <v>0</v>
      </c>
      <c r="CR32" s="35">
        <v>0</v>
      </c>
      <c r="CS32" s="35">
        <v>0</v>
      </c>
      <c r="CT32" s="35">
        <v>0</v>
      </c>
      <c r="CU32" s="35">
        <v>5</v>
      </c>
      <c r="CV32" s="35">
        <v>0</v>
      </c>
      <c r="CW32" s="35">
        <v>5</v>
      </c>
      <c r="CX32" s="35">
        <v>3</v>
      </c>
      <c r="CY32" s="35">
        <v>0</v>
      </c>
    </row>
    <row r="33" spans="1:103" s="41" customFormat="1" ht="12" customHeight="1">
      <c r="A33" s="1"/>
      <c r="B33" s="1"/>
      <c r="C33" s="38" t="s">
        <v>89</v>
      </c>
      <c r="D33" s="39">
        <v>-14</v>
      </c>
      <c r="E33" s="39">
        <v>-6</v>
      </c>
      <c r="F33" s="39">
        <v>-1</v>
      </c>
      <c r="G33" s="39">
        <v>-7</v>
      </c>
      <c r="H33" s="39">
        <v>-3</v>
      </c>
      <c r="I33" s="39">
        <v>-14</v>
      </c>
      <c r="J33" s="39">
        <v>-32</v>
      </c>
      <c r="K33" s="39">
        <v>-6</v>
      </c>
      <c r="L33" s="39">
        <v>-19</v>
      </c>
      <c r="M33" s="39">
        <v>-10</v>
      </c>
      <c r="N33" s="39">
        <v>-9</v>
      </c>
      <c r="O33" s="39">
        <v>-6</v>
      </c>
      <c r="P33" s="39">
        <v>-2</v>
      </c>
      <c r="Q33" s="39">
        <v>-9</v>
      </c>
      <c r="R33" s="39">
        <v>-5</v>
      </c>
      <c r="S33" s="39">
        <v>-2</v>
      </c>
      <c r="T33" s="39">
        <v>-2</v>
      </c>
      <c r="U33" s="39">
        <v>-1</v>
      </c>
      <c r="V33" s="39">
        <v>-1</v>
      </c>
      <c r="W33" s="39">
        <v>0</v>
      </c>
      <c r="X33" s="39">
        <v>-3</v>
      </c>
      <c r="Y33" s="39">
        <v>-2</v>
      </c>
      <c r="Z33" s="39">
        <v>-1</v>
      </c>
      <c r="AA33" s="39">
        <v>0</v>
      </c>
      <c r="AB33" s="39">
        <v>-4</v>
      </c>
      <c r="AC33" s="39">
        <v>-6</v>
      </c>
      <c r="AD33" s="39">
        <v>-1</v>
      </c>
      <c r="AE33" s="39">
        <v>-2</v>
      </c>
      <c r="AF33" s="40">
        <v>-8</v>
      </c>
      <c r="AG33" s="39">
        <v>0</v>
      </c>
      <c r="AH33" s="39">
        <v>-1</v>
      </c>
      <c r="AI33" s="39">
        <v>0</v>
      </c>
      <c r="AJ33" s="39">
        <v>-3</v>
      </c>
      <c r="AK33" s="39">
        <v>-2</v>
      </c>
      <c r="AL33" s="39">
        <v>-3</v>
      </c>
      <c r="AM33" s="39">
        <v>0</v>
      </c>
      <c r="AN33" s="39">
        <v>-2</v>
      </c>
      <c r="AO33" s="39">
        <v>-7</v>
      </c>
      <c r="AP33" s="39">
        <v>-5</v>
      </c>
      <c r="AQ33" s="39">
        <v>-3</v>
      </c>
      <c r="AR33" s="39">
        <v>0</v>
      </c>
      <c r="AS33" s="39">
        <v>-6</v>
      </c>
      <c r="AT33" s="39">
        <v>-1</v>
      </c>
      <c r="AU33" s="39">
        <v>-4</v>
      </c>
      <c r="AV33" s="39">
        <v>-3</v>
      </c>
      <c r="AW33" s="39">
        <v>-5</v>
      </c>
      <c r="AX33" s="39">
        <v>-1</v>
      </c>
      <c r="AY33" s="39">
        <v>-4</v>
      </c>
      <c r="AZ33" s="39">
        <v>-4</v>
      </c>
      <c r="BA33" s="39">
        <v>0</v>
      </c>
      <c r="BB33" s="39">
        <v>-8</v>
      </c>
      <c r="BC33" s="39">
        <v>-1</v>
      </c>
      <c r="BD33" s="39">
        <v>0</v>
      </c>
      <c r="BE33" s="39">
        <v>-2</v>
      </c>
      <c r="BF33" s="39">
        <v>0</v>
      </c>
      <c r="BG33" s="39">
        <v>0</v>
      </c>
      <c r="BH33" s="39">
        <v>0</v>
      </c>
      <c r="BI33" s="39">
        <v>-5</v>
      </c>
      <c r="BJ33" s="39">
        <v>0</v>
      </c>
      <c r="BK33" s="39">
        <v>0</v>
      </c>
      <c r="BL33" s="39">
        <v>-1</v>
      </c>
      <c r="BM33" s="39">
        <v>-2</v>
      </c>
      <c r="BN33" s="39">
        <v>0</v>
      </c>
      <c r="BO33" s="39">
        <v>0</v>
      </c>
      <c r="BP33" s="39">
        <v>0</v>
      </c>
      <c r="BQ33" s="39">
        <v>0</v>
      </c>
      <c r="BR33" s="39">
        <v>-4</v>
      </c>
      <c r="BS33" s="39">
        <v>0</v>
      </c>
      <c r="BT33" s="39">
        <v>-5</v>
      </c>
      <c r="BU33" s="39">
        <v>-3</v>
      </c>
      <c r="BV33" s="39">
        <v>-11</v>
      </c>
      <c r="BW33" s="39">
        <v>-2</v>
      </c>
      <c r="BX33" s="39">
        <v>-7</v>
      </c>
      <c r="BY33" s="39">
        <v>0</v>
      </c>
      <c r="BZ33" s="39">
        <v>0</v>
      </c>
      <c r="CA33" s="39">
        <v>-3</v>
      </c>
      <c r="CB33" s="39">
        <v>-1</v>
      </c>
      <c r="CC33" s="39">
        <v>-2</v>
      </c>
      <c r="CD33" s="39">
        <v>0</v>
      </c>
      <c r="CE33" s="39">
        <v>-16</v>
      </c>
      <c r="CF33" s="39">
        <v>0</v>
      </c>
      <c r="CG33" s="39">
        <v>-1</v>
      </c>
      <c r="CH33" s="39">
        <v>0</v>
      </c>
      <c r="CI33" s="39">
        <v>-3</v>
      </c>
      <c r="CJ33" s="39">
        <v>-3</v>
      </c>
      <c r="CK33" s="39">
        <v>0</v>
      </c>
      <c r="CL33" s="39">
        <v>0</v>
      </c>
      <c r="CM33" s="39">
        <v>0</v>
      </c>
      <c r="CN33" s="39">
        <v>0</v>
      </c>
      <c r="CO33" s="39">
        <v>0</v>
      </c>
      <c r="CP33" s="39">
        <v>-2</v>
      </c>
      <c r="CQ33" s="39">
        <v>0</v>
      </c>
      <c r="CR33" s="39">
        <v>-3</v>
      </c>
      <c r="CS33" s="39">
        <v>0</v>
      </c>
      <c r="CT33" s="39">
        <v>0</v>
      </c>
      <c r="CU33" s="39">
        <v>-1</v>
      </c>
      <c r="CV33" s="39">
        <v>0</v>
      </c>
      <c r="CW33" s="39">
        <v>0</v>
      </c>
      <c r="CX33" s="39">
        <v>0</v>
      </c>
      <c r="CY33" s="39">
        <v>0</v>
      </c>
    </row>
    <row r="34" spans="1:103" s="37" customFormat="1" ht="12" customHeight="1">
      <c r="A34" s="1"/>
      <c r="B34" s="1"/>
      <c r="C34" s="34" t="s">
        <v>90</v>
      </c>
      <c r="D34" s="35">
        <v>14</v>
      </c>
      <c r="E34" s="35">
        <v>4</v>
      </c>
      <c r="F34" s="35">
        <v>0</v>
      </c>
      <c r="G34" s="35">
        <v>9</v>
      </c>
      <c r="H34" s="35">
        <v>3</v>
      </c>
      <c r="I34" s="35">
        <v>0</v>
      </c>
      <c r="J34" s="35">
        <v>2</v>
      </c>
      <c r="K34" s="35">
        <v>0</v>
      </c>
      <c r="L34" s="35">
        <v>0</v>
      </c>
      <c r="M34" s="35">
        <v>2</v>
      </c>
      <c r="N34" s="35">
        <v>1</v>
      </c>
      <c r="O34" s="35">
        <v>8</v>
      </c>
      <c r="P34" s="35">
        <v>3</v>
      </c>
      <c r="Q34" s="35">
        <v>4</v>
      </c>
      <c r="R34" s="35">
        <v>9</v>
      </c>
      <c r="S34" s="35">
        <v>4</v>
      </c>
      <c r="T34" s="35">
        <v>12</v>
      </c>
      <c r="U34" s="35">
        <v>11</v>
      </c>
      <c r="V34" s="35">
        <v>8</v>
      </c>
      <c r="W34" s="35">
        <v>0</v>
      </c>
      <c r="X34" s="35">
        <v>5</v>
      </c>
      <c r="Y34" s="35">
        <v>12</v>
      </c>
      <c r="Z34" s="35">
        <v>3</v>
      </c>
      <c r="AA34" s="35">
        <v>2</v>
      </c>
      <c r="AB34" s="35">
        <v>1</v>
      </c>
      <c r="AC34" s="35">
        <v>4</v>
      </c>
      <c r="AD34" s="35">
        <v>4</v>
      </c>
      <c r="AE34" s="35">
        <v>10</v>
      </c>
      <c r="AF34" s="36">
        <v>1</v>
      </c>
      <c r="AG34" s="35">
        <v>1</v>
      </c>
      <c r="AH34" s="35">
        <v>0</v>
      </c>
      <c r="AI34" s="35">
        <v>1</v>
      </c>
      <c r="AJ34" s="35">
        <v>0</v>
      </c>
      <c r="AK34" s="35">
        <v>2</v>
      </c>
      <c r="AL34" s="35">
        <v>3</v>
      </c>
      <c r="AM34" s="35">
        <v>0</v>
      </c>
      <c r="AN34" s="35">
        <v>0</v>
      </c>
      <c r="AO34" s="35">
        <v>2</v>
      </c>
      <c r="AP34" s="35">
        <v>4</v>
      </c>
      <c r="AQ34" s="35">
        <v>1</v>
      </c>
      <c r="AR34" s="35">
        <v>3</v>
      </c>
      <c r="AS34" s="35">
        <v>4</v>
      </c>
      <c r="AT34" s="35">
        <v>0</v>
      </c>
      <c r="AU34" s="35">
        <v>0</v>
      </c>
      <c r="AV34" s="35">
        <v>5</v>
      </c>
      <c r="AW34" s="35">
        <v>9</v>
      </c>
      <c r="AX34" s="35">
        <v>0</v>
      </c>
      <c r="AY34" s="35">
        <v>0</v>
      </c>
      <c r="AZ34" s="35">
        <v>1</v>
      </c>
      <c r="BA34" s="35">
        <v>4</v>
      </c>
      <c r="BB34" s="35">
        <v>8</v>
      </c>
      <c r="BC34" s="35">
        <v>0</v>
      </c>
      <c r="BD34" s="35">
        <v>78</v>
      </c>
      <c r="BE34" s="35">
        <v>2</v>
      </c>
      <c r="BF34" s="35">
        <v>5</v>
      </c>
      <c r="BG34" s="35">
        <v>0</v>
      </c>
      <c r="BH34" s="35">
        <v>2</v>
      </c>
      <c r="BI34" s="35">
        <v>4</v>
      </c>
      <c r="BJ34" s="35">
        <v>1</v>
      </c>
      <c r="BK34" s="35">
        <v>2</v>
      </c>
      <c r="BL34" s="35">
        <v>2</v>
      </c>
      <c r="BM34" s="35">
        <v>2</v>
      </c>
      <c r="BN34" s="35">
        <v>1</v>
      </c>
      <c r="BO34" s="35">
        <v>0</v>
      </c>
      <c r="BP34" s="35">
        <v>4</v>
      </c>
      <c r="BQ34" s="35">
        <v>3</v>
      </c>
      <c r="BR34" s="35">
        <v>3</v>
      </c>
      <c r="BS34" s="35">
        <v>0</v>
      </c>
      <c r="BT34" s="35">
        <v>0</v>
      </c>
      <c r="BU34" s="35">
        <v>2</v>
      </c>
      <c r="BV34" s="35">
        <v>0</v>
      </c>
      <c r="BW34" s="35">
        <v>1</v>
      </c>
      <c r="BX34" s="35">
        <v>2</v>
      </c>
      <c r="BY34" s="35">
        <v>2</v>
      </c>
      <c r="BZ34" s="35">
        <v>5</v>
      </c>
      <c r="CA34" s="35">
        <v>0</v>
      </c>
      <c r="CB34" s="35">
        <v>1</v>
      </c>
      <c r="CC34" s="35">
        <v>1</v>
      </c>
      <c r="CD34" s="35">
        <v>2</v>
      </c>
      <c r="CE34" s="35">
        <v>1</v>
      </c>
      <c r="CF34" s="35">
        <v>2</v>
      </c>
      <c r="CG34" s="35">
        <v>1</v>
      </c>
      <c r="CH34" s="35">
        <v>0</v>
      </c>
      <c r="CI34" s="35">
        <v>0</v>
      </c>
      <c r="CJ34" s="35">
        <v>1</v>
      </c>
      <c r="CK34" s="35">
        <v>2</v>
      </c>
      <c r="CL34" s="35">
        <v>0</v>
      </c>
      <c r="CM34" s="35">
        <v>1</v>
      </c>
      <c r="CN34" s="35">
        <v>2</v>
      </c>
      <c r="CO34" s="35">
        <v>0</v>
      </c>
      <c r="CP34" s="35">
        <v>1</v>
      </c>
      <c r="CQ34" s="35">
        <v>2</v>
      </c>
      <c r="CR34" s="35">
        <v>3</v>
      </c>
      <c r="CS34" s="35">
        <v>0</v>
      </c>
      <c r="CT34" s="35">
        <v>2</v>
      </c>
      <c r="CU34" s="35">
        <v>0</v>
      </c>
      <c r="CV34" s="35">
        <v>1</v>
      </c>
      <c r="CW34" s="35">
        <v>2</v>
      </c>
      <c r="CX34" s="35">
        <v>1</v>
      </c>
      <c r="CY34" s="35">
        <v>0</v>
      </c>
    </row>
    <row r="35" spans="1:103" s="41" customFormat="1" ht="12" customHeight="1">
      <c r="A35" s="1"/>
      <c r="B35" s="1"/>
      <c r="C35" s="38" t="s">
        <v>91</v>
      </c>
      <c r="D35" s="39">
        <v>-21</v>
      </c>
      <c r="E35" s="39">
        <v>-8</v>
      </c>
      <c r="F35" s="39">
        <v>0</v>
      </c>
      <c r="G35" s="39">
        <v>-12</v>
      </c>
      <c r="H35" s="39">
        <v>-7</v>
      </c>
      <c r="I35" s="39">
        <v>-20</v>
      </c>
      <c r="J35" s="39">
        <v>-27</v>
      </c>
      <c r="K35" s="39">
        <v>-59</v>
      </c>
      <c r="L35" s="39">
        <v>-25</v>
      </c>
      <c r="M35" s="39">
        <v>-21</v>
      </c>
      <c r="N35" s="39">
        <v>-11</v>
      </c>
      <c r="O35" s="39">
        <v>-11</v>
      </c>
      <c r="P35" s="39">
        <v>-11</v>
      </c>
      <c r="Q35" s="39">
        <v>-6</v>
      </c>
      <c r="R35" s="39">
        <v>-3</v>
      </c>
      <c r="S35" s="39">
        <v>-2</v>
      </c>
      <c r="T35" s="39">
        <v>-6</v>
      </c>
      <c r="U35" s="39">
        <v>0</v>
      </c>
      <c r="V35" s="39">
        <v>-3</v>
      </c>
      <c r="W35" s="39">
        <v>-6</v>
      </c>
      <c r="X35" s="39">
        <v>-2</v>
      </c>
      <c r="Y35" s="39">
        <v>-4</v>
      </c>
      <c r="Z35" s="39">
        <v>-11</v>
      </c>
      <c r="AA35" s="39">
        <v>0</v>
      </c>
      <c r="AB35" s="39">
        <v>-9</v>
      </c>
      <c r="AC35" s="39">
        <v>-1</v>
      </c>
      <c r="AD35" s="39">
        <v>0</v>
      </c>
      <c r="AE35" s="39">
        <v>-3</v>
      </c>
      <c r="AF35" s="40">
        <v>0</v>
      </c>
      <c r="AG35" s="39">
        <v>-2</v>
      </c>
      <c r="AH35" s="39">
        <v>-1</v>
      </c>
      <c r="AI35" s="39">
        <v>0</v>
      </c>
      <c r="AJ35" s="39">
        <v>-2</v>
      </c>
      <c r="AK35" s="39">
        <v>-9</v>
      </c>
      <c r="AL35" s="39">
        <v>-5</v>
      </c>
      <c r="AM35" s="39">
        <v>-2</v>
      </c>
      <c r="AN35" s="39">
        <v>-2</v>
      </c>
      <c r="AO35" s="39">
        <v>-5</v>
      </c>
      <c r="AP35" s="39">
        <v>-3</v>
      </c>
      <c r="AQ35" s="39">
        <v>-3</v>
      </c>
      <c r="AR35" s="39">
        <v>0</v>
      </c>
      <c r="AS35" s="39">
        <v>0</v>
      </c>
      <c r="AT35" s="39">
        <v>-3</v>
      </c>
      <c r="AU35" s="39">
        <v>-1</v>
      </c>
      <c r="AV35" s="39">
        <v>-2</v>
      </c>
      <c r="AW35" s="39">
        <v>-2</v>
      </c>
      <c r="AX35" s="39">
        <v>-1</v>
      </c>
      <c r="AY35" s="39">
        <v>-1</v>
      </c>
      <c r="AZ35" s="39">
        <v>-1</v>
      </c>
      <c r="BA35" s="39">
        <v>-1</v>
      </c>
      <c r="BB35" s="39">
        <v>-2</v>
      </c>
      <c r="BC35" s="39">
        <v>0</v>
      </c>
      <c r="BD35" s="39">
        <v>0</v>
      </c>
      <c r="BE35" s="39">
        <v>0</v>
      </c>
      <c r="BF35" s="39">
        <v>0</v>
      </c>
      <c r="BG35" s="39">
        <v>0</v>
      </c>
      <c r="BH35" s="39">
        <v>0</v>
      </c>
      <c r="BI35" s="39">
        <v>-1</v>
      </c>
      <c r="BJ35" s="39">
        <v>-1</v>
      </c>
      <c r="BK35" s="39">
        <v>-1</v>
      </c>
      <c r="BL35" s="39">
        <v>-2</v>
      </c>
      <c r="BM35" s="39">
        <v>0</v>
      </c>
      <c r="BN35" s="39">
        <v>-5</v>
      </c>
      <c r="BO35" s="39">
        <v>-1</v>
      </c>
      <c r="BP35" s="39">
        <v>0</v>
      </c>
      <c r="BQ35" s="39">
        <v>0</v>
      </c>
      <c r="BR35" s="39">
        <v>-2</v>
      </c>
      <c r="BS35" s="39">
        <v>0</v>
      </c>
      <c r="BT35" s="39">
        <v>-4</v>
      </c>
      <c r="BU35" s="39">
        <v>0</v>
      </c>
      <c r="BV35" s="39">
        <v>-9</v>
      </c>
      <c r="BW35" s="39">
        <v>-7</v>
      </c>
      <c r="BX35" s="39">
        <v>-6</v>
      </c>
      <c r="BY35" s="39">
        <v>-2</v>
      </c>
      <c r="BZ35" s="39">
        <v>-1</v>
      </c>
      <c r="CA35" s="39">
        <v>-2</v>
      </c>
      <c r="CB35" s="39">
        <v>-3</v>
      </c>
      <c r="CC35" s="39">
        <v>-1</v>
      </c>
      <c r="CD35" s="39">
        <v>-2</v>
      </c>
      <c r="CE35" s="39">
        <v>-1</v>
      </c>
      <c r="CF35" s="39">
        <v>-3</v>
      </c>
      <c r="CG35" s="39">
        <v>0</v>
      </c>
      <c r="CH35" s="39">
        <v>-3</v>
      </c>
      <c r="CI35" s="39">
        <v>-3</v>
      </c>
      <c r="CJ35" s="39">
        <v>0</v>
      </c>
      <c r="CK35" s="39">
        <v>0</v>
      </c>
      <c r="CL35" s="39">
        <v>-5</v>
      </c>
      <c r="CM35" s="39">
        <v>0</v>
      </c>
      <c r="CN35" s="39">
        <v>0</v>
      </c>
      <c r="CO35" s="39">
        <v>0</v>
      </c>
      <c r="CP35" s="39">
        <v>-3</v>
      </c>
      <c r="CQ35" s="39">
        <v>-3</v>
      </c>
      <c r="CR35" s="39">
        <v>-2</v>
      </c>
      <c r="CS35" s="39">
        <v>0</v>
      </c>
      <c r="CT35" s="39">
        <v>0</v>
      </c>
      <c r="CU35" s="39">
        <v>0</v>
      </c>
      <c r="CV35" s="39">
        <v>-1</v>
      </c>
      <c r="CW35" s="39">
        <v>-2</v>
      </c>
      <c r="CX35" s="39">
        <v>0</v>
      </c>
      <c r="CY35" s="39">
        <v>0</v>
      </c>
    </row>
    <row r="36" spans="1:103" s="37" customFormat="1" ht="12" customHeight="1">
      <c r="A36" s="1"/>
      <c r="B36" s="1"/>
      <c r="C36" s="34" t="s">
        <v>92</v>
      </c>
      <c r="D36" s="35">
        <v>6</v>
      </c>
      <c r="E36" s="35">
        <v>7</v>
      </c>
      <c r="F36" s="35">
        <v>5</v>
      </c>
      <c r="G36" s="35">
        <v>2</v>
      </c>
      <c r="H36" s="35">
        <v>2</v>
      </c>
      <c r="I36" s="35">
        <v>2</v>
      </c>
      <c r="J36" s="35">
        <v>9</v>
      </c>
      <c r="K36" s="35">
        <v>1</v>
      </c>
      <c r="L36" s="35">
        <v>3</v>
      </c>
      <c r="M36" s="35">
        <v>1</v>
      </c>
      <c r="N36" s="35">
        <v>0</v>
      </c>
      <c r="O36" s="35">
        <v>2</v>
      </c>
      <c r="P36" s="35">
        <v>2</v>
      </c>
      <c r="Q36" s="35">
        <v>1</v>
      </c>
      <c r="R36" s="35">
        <v>9</v>
      </c>
      <c r="S36" s="35">
        <v>3</v>
      </c>
      <c r="T36" s="35">
        <v>7</v>
      </c>
      <c r="U36" s="35">
        <v>8</v>
      </c>
      <c r="V36" s="35">
        <v>1</v>
      </c>
      <c r="W36" s="35">
        <v>8</v>
      </c>
      <c r="X36" s="35">
        <v>7</v>
      </c>
      <c r="Y36" s="35">
        <v>7</v>
      </c>
      <c r="Z36" s="35">
        <v>6</v>
      </c>
      <c r="AA36" s="35">
        <v>0</v>
      </c>
      <c r="AB36" s="35">
        <v>7</v>
      </c>
      <c r="AC36" s="35">
        <v>16</v>
      </c>
      <c r="AD36" s="35">
        <v>0</v>
      </c>
      <c r="AE36" s="35">
        <v>3</v>
      </c>
      <c r="AF36" s="36">
        <v>3</v>
      </c>
      <c r="AG36" s="35">
        <v>3</v>
      </c>
      <c r="AH36" s="35">
        <v>6</v>
      </c>
      <c r="AI36" s="35">
        <v>1</v>
      </c>
      <c r="AJ36" s="35">
        <v>1</v>
      </c>
      <c r="AK36" s="35">
        <v>5</v>
      </c>
      <c r="AL36" s="35">
        <v>3</v>
      </c>
      <c r="AM36" s="35">
        <v>3</v>
      </c>
      <c r="AN36" s="35">
        <v>0</v>
      </c>
      <c r="AO36" s="35">
        <v>6</v>
      </c>
      <c r="AP36" s="35">
        <v>5</v>
      </c>
      <c r="AQ36" s="35">
        <v>4</v>
      </c>
      <c r="AR36" s="35">
        <v>5</v>
      </c>
      <c r="AS36" s="35">
        <v>9</v>
      </c>
      <c r="AT36" s="35">
        <v>2</v>
      </c>
      <c r="AU36" s="35">
        <v>2</v>
      </c>
      <c r="AV36" s="35">
        <v>1</v>
      </c>
      <c r="AW36" s="35">
        <v>7</v>
      </c>
      <c r="AX36" s="35">
        <v>0</v>
      </c>
      <c r="AY36" s="35">
        <v>2</v>
      </c>
      <c r="AZ36" s="35">
        <v>13</v>
      </c>
      <c r="BA36" s="35">
        <v>10</v>
      </c>
      <c r="BB36" s="35">
        <v>6</v>
      </c>
      <c r="BC36" s="35">
        <v>8</v>
      </c>
      <c r="BD36" s="35">
        <v>0</v>
      </c>
      <c r="BE36" s="35">
        <v>4</v>
      </c>
      <c r="BF36" s="35">
        <v>0</v>
      </c>
      <c r="BG36" s="35">
        <v>2</v>
      </c>
      <c r="BH36" s="35">
        <v>0</v>
      </c>
      <c r="BI36" s="35">
        <v>18</v>
      </c>
      <c r="BJ36" s="35">
        <v>0</v>
      </c>
      <c r="BK36" s="35">
        <v>2</v>
      </c>
      <c r="BL36" s="35">
        <v>6</v>
      </c>
      <c r="BM36" s="35">
        <v>6</v>
      </c>
      <c r="BN36" s="35">
        <v>19</v>
      </c>
      <c r="BO36" s="35">
        <v>0</v>
      </c>
      <c r="BP36" s="35">
        <v>7</v>
      </c>
      <c r="BQ36" s="35">
        <v>3</v>
      </c>
      <c r="BR36" s="35">
        <v>0</v>
      </c>
      <c r="BS36" s="35">
        <v>7</v>
      </c>
      <c r="BT36" s="35">
        <v>5</v>
      </c>
      <c r="BU36" s="35">
        <v>2</v>
      </c>
      <c r="BV36" s="35">
        <v>16</v>
      </c>
      <c r="BW36" s="35">
        <v>3</v>
      </c>
      <c r="BX36" s="35">
        <v>9</v>
      </c>
      <c r="BY36" s="35">
        <v>1</v>
      </c>
      <c r="BZ36" s="35">
        <v>4</v>
      </c>
      <c r="CA36" s="35">
        <v>6</v>
      </c>
      <c r="CB36" s="35">
        <v>0</v>
      </c>
      <c r="CC36" s="35">
        <v>0</v>
      </c>
      <c r="CD36" s="35">
        <v>0</v>
      </c>
      <c r="CE36" s="35">
        <v>2</v>
      </c>
      <c r="CF36" s="35">
        <v>1</v>
      </c>
      <c r="CG36" s="35">
        <v>0</v>
      </c>
      <c r="CH36" s="35">
        <v>0</v>
      </c>
      <c r="CI36" s="35">
        <v>14</v>
      </c>
      <c r="CJ36" s="35">
        <v>0</v>
      </c>
      <c r="CK36" s="35">
        <v>2</v>
      </c>
      <c r="CL36" s="35">
        <v>0</v>
      </c>
      <c r="CM36" s="35">
        <v>0</v>
      </c>
      <c r="CN36" s="35">
        <v>0</v>
      </c>
      <c r="CO36" s="35">
        <v>0</v>
      </c>
      <c r="CP36" s="35">
        <v>2</v>
      </c>
      <c r="CQ36" s="35">
        <v>0</v>
      </c>
      <c r="CR36" s="35">
        <v>2</v>
      </c>
      <c r="CS36" s="35">
        <v>12</v>
      </c>
      <c r="CT36" s="35">
        <v>1</v>
      </c>
      <c r="CU36" s="35">
        <v>0</v>
      </c>
      <c r="CV36" s="35">
        <v>2</v>
      </c>
      <c r="CW36" s="35">
        <v>6</v>
      </c>
      <c r="CX36" s="35">
        <v>0</v>
      </c>
      <c r="CY36" s="35">
        <v>0</v>
      </c>
    </row>
    <row r="37" spans="1:103" s="41" customFormat="1" ht="12" customHeight="1">
      <c r="A37" s="1"/>
      <c r="B37" s="1"/>
      <c r="C37" s="38" t="s">
        <v>93</v>
      </c>
      <c r="D37" s="39">
        <v>-24</v>
      </c>
      <c r="E37" s="39">
        <v>-7</v>
      </c>
      <c r="F37" s="39">
        <v>-12</v>
      </c>
      <c r="G37" s="39">
        <v>-38</v>
      </c>
      <c r="H37" s="39">
        <v>-24</v>
      </c>
      <c r="I37" s="39">
        <v>-33</v>
      </c>
      <c r="J37" s="39">
        <v>-32</v>
      </c>
      <c r="K37" s="39">
        <v>-22</v>
      </c>
      <c r="L37" s="39">
        <v>-44</v>
      </c>
      <c r="M37" s="39">
        <v>-24</v>
      </c>
      <c r="N37" s="39">
        <v>-18</v>
      </c>
      <c r="O37" s="39">
        <v>-20</v>
      </c>
      <c r="P37" s="39">
        <v>-6</v>
      </c>
      <c r="Q37" s="39">
        <v>-4</v>
      </c>
      <c r="R37" s="39">
        <v>-2</v>
      </c>
      <c r="S37" s="39">
        <v>-7</v>
      </c>
      <c r="T37" s="39">
        <v>-1</v>
      </c>
      <c r="U37" s="39">
        <v>-9</v>
      </c>
      <c r="V37" s="39">
        <v>-3</v>
      </c>
      <c r="W37" s="39">
        <v>-16</v>
      </c>
      <c r="X37" s="39">
        <v>-2</v>
      </c>
      <c r="Y37" s="39">
        <v>-4</v>
      </c>
      <c r="Z37" s="39">
        <v>-6</v>
      </c>
      <c r="AA37" s="39">
        <v>-8</v>
      </c>
      <c r="AB37" s="39">
        <v>-4</v>
      </c>
      <c r="AC37" s="39">
        <v>-11</v>
      </c>
      <c r="AD37" s="39">
        <v>-1</v>
      </c>
      <c r="AE37" s="39">
        <v>-6</v>
      </c>
      <c r="AF37" s="40">
        <v>-5</v>
      </c>
      <c r="AG37" s="39">
        <v>-3</v>
      </c>
      <c r="AH37" s="39">
        <v>-3</v>
      </c>
      <c r="AI37" s="39">
        <v>-3</v>
      </c>
      <c r="AJ37" s="39">
        <v>-4</v>
      </c>
      <c r="AK37" s="39">
        <v>-3</v>
      </c>
      <c r="AL37" s="39">
        <v>0</v>
      </c>
      <c r="AM37" s="39">
        <v>-1</v>
      </c>
      <c r="AN37" s="39">
        <v>-13</v>
      </c>
      <c r="AO37" s="39">
        <v>-2</v>
      </c>
      <c r="AP37" s="39">
        <v>0</v>
      </c>
      <c r="AQ37" s="39">
        <v>-6</v>
      </c>
      <c r="AR37" s="39">
        <v>0</v>
      </c>
      <c r="AS37" s="39">
        <v>-2</v>
      </c>
      <c r="AT37" s="39">
        <v>0</v>
      </c>
      <c r="AU37" s="39">
        <v>-4</v>
      </c>
      <c r="AV37" s="39">
        <v>-3</v>
      </c>
      <c r="AW37" s="39">
        <v>-4</v>
      </c>
      <c r="AX37" s="39">
        <v>-5</v>
      </c>
      <c r="AY37" s="39">
        <v>-8</v>
      </c>
      <c r="AZ37" s="39">
        <v>0</v>
      </c>
      <c r="BA37" s="39">
        <v>0</v>
      </c>
      <c r="BB37" s="39">
        <v>0</v>
      </c>
      <c r="BC37" s="39">
        <v>-3</v>
      </c>
      <c r="BD37" s="39">
        <v>0</v>
      </c>
      <c r="BE37" s="39">
        <v>-1</v>
      </c>
      <c r="BF37" s="39">
        <v>0</v>
      </c>
      <c r="BG37" s="39">
        <v>0</v>
      </c>
      <c r="BH37" s="39">
        <v>0</v>
      </c>
      <c r="BI37" s="39">
        <v>-1</v>
      </c>
      <c r="BJ37" s="39">
        <v>-5</v>
      </c>
      <c r="BK37" s="39">
        <v>-1</v>
      </c>
      <c r="BL37" s="39">
        <v>-2</v>
      </c>
      <c r="BM37" s="39">
        <v>-1</v>
      </c>
      <c r="BN37" s="39">
        <v>-3</v>
      </c>
      <c r="BO37" s="39">
        <v>-1</v>
      </c>
      <c r="BP37" s="39">
        <v>-4</v>
      </c>
      <c r="BQ37" s="39">
        <v>-1</v>
      </c>
      <c r="BR37" s="39">
        <v>-3</v>
      </c>
      <c r="BS37" s="39">
        <v>0</v>
      </c>
      <c r="BT37" s="39">
        <v>-2</v>
      </c>
      <c r="BU37" s="39">
        <v>-4</v>
      </c>
      <c r="BV37" s="39">
        <v>-3</v>
      </c>
      <c r="BW37" s="39">
        <v>-2</v>
      </c>
      <c r="BX37" s="39">
        <v>-8</v>
      </c>
      <c r="BY37" s="39">
        <v>0</v>
      </c>
      <c r="BZ37" s="39">
        <v>-4</v>
      </c>
      <c r="CA37" s="39">
        <v>-2</v>
      </c>
      <c r="CB37" s="39">
        <v>0</v>
      </c>
      <c r="CC37" s="39">
        <v>-3</v>
      </c>
      <c r="CD37" s="39">
        <v>-2</v>
      </c>
      <c r="CE37" s="39">
        <v>-16</v>
      </c>
      <c r="CF37" s="39">
        <v>-9</v>
      </c>
      <c r="CG37" s="39">
        <v>-1</v>
      </c>
      <c r="CH37" s="39">
        <v>-2</v>
      </c>
      <c r="CI37" s="39">
        <v>-7</v>
      </c>
      <c r="CJ37" s="39">
        <v>0</v>
      </c>
      <c r="CK37" s="39">
        <v>0</v>
      </c>
      <c r="CL37" s="39">
        <v>0</v>
      </c>
      <c r="CM37" s="39">
        <v>-2</v>
      </c>
      <c r="CN37" s="39">
        <v>0</v>
      </c>
      <c r="CO37" s="39">
        <v>-2</v>
      </c>
      <c r="CP37" s="39">
        <v>-8</v>
      </c>
      <c r="CQ37" s="39">
        <v>-9</v>
      </c>
      <c r="CR37" s="39">
        <v>-11</v>
      </c>
      <c r="CS37" s="39">
        <v>0</v>
      </c>
      <c r="CT37" s="39">
        <v>0</v>
      </c>
      <c r="CU37" s="39">
        <v>-4</v>
      </c>
      <c r="CV37" s="39">
        <v>-5</v>
      </c>
      <c r="CW37" s="39">
        <v>0</v>
      </c>
      <c r="CX37" s="39">
        <v>-2</v>
      </c>
      <c r="CY37" s="39">
        <v>0</v>
      </c>
    </row>
    <row r="38" spans="1:103" ht="12" customHeight="1"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BM38" s="1" t="s">
        <v>94</v>
      </c>
      <c r="BQ38" s="1" t="s">
        <v>94</v>
      </c>
      <c r="BU38" s="1" t="s">
        <v>94</v>
      </c>
    </row>
    <row r="39" spans="1:103" ht="12" customHeight="1">
      <c r="D39" s="42"/>
      <c r="E39" s="42"/>
      <c r="F39" s="42"/>
      <c r="G39" s="42"/>
      <c r="H39" s="33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</row>
    <row r="40" spans="1:103" s="118" customFormat="1" ht="12" customHeight="1">
      <c r="A40" s="1"/>
      <c r="B40" s="4"/>
      <c r="D40" s="119"/>
      <c r="E40" s="119"/>
      <c r="F40" s="119"/>
      <c r="G40" s="120" t="str">
        <f t="shared" ref="G40:AP40" si="0">IF( ISERR( FIND( "Q4", G$31 ) ), "", LEFT( G$31, 4 ) )</f>
        <v>2001</v>
      </c>
      <c r="H40" s="120" t="str">
        <f t="shared" si="0"/>
        <v/>
      </c>
      <c r="I40" s="120" t="str">
        <f t="shared" si="0"/>
        <v/>
      </c>
      <c r="J40" s="120" t="str">
        <f t="shared" si="0"/>
        <v/>
      </c>
      <c r="K40" s="120" t="str">
        <f t="shared" si="0"/>
        <v>2002</v>
      </c>
      <c r="L40" s="120" t="str">
        <f t="shared" si="0"/>
        <v/>
      </c>
      <c r="M40" s="120" t="str">
        <f t="shared" si="0"/>
        <v/>
      </c>
      <c r="N40" s="120" t="str">
        <f t="shared" si="0"/>
        <v/>
      </c>
      <c r="O40" s="120" t="str">
        <f t="shared" si="0"/>
        <v>2003</v>
      </c>
      <c r="P40" s="120" t="str">
        <f t="shared" si="0"/>
        <v/>
      </c>
      <c r="Q40" s="120" t="str">
        <f t="shared" si="0"/>
        <v/>
      </c>
      <c r="R40" s="120" t="str">
        <f t="shared" si="0"/>
        <v/>
      </c>
      <c r="S40" s="120" t="str">
        <f t="shared" si="0"/>
        <v>2004</v>
      </c>
      <c r="T40" s="120" t="str">
        <f t="shared" si="0"/>
        <v/>
      </c>
      <c r="U40" s="120" t="str">
        <f t="shared" si="0"/>
        <v/>
      </c>
      <c r="V40" s="120" t="str">
        <f t="shared" si="0"/>
        <v/>
      </c>
      <c r="W40" s="120" t="str">
        <f t="shared" si="0"/>
        <v>2005</v>
      </c>
      <c r="X40" s="120" t="str">
        <f t="shared" si="0"/>
        <v/>
      </c>
      <c r="Y40" s="120" t="str">
        <f t="shared" si="0"/>
        <v/>
      </c>
      <c r="Z40" s="120" t="str">
        <f t="shared" si="0"/>
        <v/>
      </c>
      <c r="AA40" s="120" t="str">
        <f t="shared" si="0"/>
        <v>2006</v>
      </c>
      <c r="AB40" s="120" t="str">
        <f t="shared" si="0"/>
        <v/>
      </c>
      <c r="AC40" s="120" t="str">
        <f t="shared" si="0"/>
        <v/>
      </c>
      <c r="AD40" s="120" t="str">
        <f t="shared" si="0"/>
        <v/>
      </c>
      <c r="AE40" s="120" t="str">
        <f t="shared" si="0"/>
        <v>2007</v>
      </c>
      <c r="AF40" s="120" t="str">
        <f t="shared" si="0"/>
        <v/>
      </c>
      <c r="AG40" s="120" t="str">
        <f t="shared" si="0"/>
        <v/>
      </c>
      <c r="AH40" s="120" t="str">
        <f t="shared" si="0"/>
        <v/>
      </c>
      <c r="AI40" s="120" t="str">
        <f t="shared" si="0"/>
        <v>2008</v>
      </c>
      <c r="AJ40" s="120" t="str">
        <f t="shared" si="0"/>
        <v/>
      </c>
      <c r="AK40" s="120" t="str">
        <f t="shared" si="0"/>
        <v/>
      </c>
      <c r="AL40" s="120" t="str">
        <f t="shared" si="0"/>
        <v/>
      </c>
      <c r="AM40" s="120" t="str">
        <f t="shared" si="0"/>
        <v>2009</v>
      </c>
      <c r="AN40" s="120" t="str">
        <f t="shared" si="0"/>
        <v/>
      </c>
      <c r="AO40" s="120" t="str">
        <f t="shared" si="0"/>
        <v/>
      </c>
      <c r="AP40" s="120" t="str">
        <f t="shared" si="0"/>
        <v/>
      </c>
      <c r="AQ40" s="120" t="str">
        <f>IF( ISERR( FIND( "Q4", AQ$31 ) ), "", LEFT( AQ$31, 4 ) )</f>
        <v>2010</v>
      </c>
      <c r="AR40" s="120" t="str">
        <f t="shared" ref="AR40:BZ40" si="1">IF( ISERR( FIND( "Q4", AR$31 ) ), "", LEFT( AR$31, 4 ) )</f>
        <v/>
      </c>
      <c r="AS40" s="120" t="str">
        <f t="shared" si="1"/>
        <v/>
      </c>
      <c r="AT40" s="120" t="str">
        <f t="shared" si="1"/>
        <v/>
      </c>
      <c r="AU40" s="120" t="str">
        <f t="shared" si="1"/>
        <v>2011</v>
      </c>
      <c r="AV40" s="120" t="str">
        <f t="shared" si="1"/>
        <v/>
      </c>
      <c r="AW40" s="120" t="str">
        <f t="shared" si="1"/>
        <v/>
      </c>
      <c r="AX40" s="120" t="str">
        <f t="shared" si="1"/>
        <v/>
      </c>
      <c r="AY40" s="120" t="str">
        <f t="shared" si="1"/>
        <v>2012</v>
      </c>
      <c r="AZ40" s="120" t="str">
        <f t="shared" si="1"/>
        <v/>
      </c>
      <c r="BA40" s="120" t="str">
        <f t="shared" si="1"/>
        <v/>
      </c>
      <c r="BB40" s="120" t="str">
        <f t="shared" si="1"/>
        <v/>
      </c>
      <c r="BC40" s="120" t="str">
        <f t="shared" si="1"/>
        <v>2013</v>
      </c>
      <c r="BD40" s="120" t="str">
        <f t="shared" si="1"/>
        <v/>
      </c>
      <c r="BE40" s="120" t="str">
        <f t="shared" si="1"/>
        <v/>
      </c>
      <c r="BF40" s="120" t="str">
        <f t="shared" si="1"/>
        <v/>
      </c>
      <c r="BG40" s="120" t="str">
        <f t="shared" si="1"/>
        <v>2014</v>
      </c>
      <c r="BH40" s="120" t="str">
        <f t="shared" si="1"/>
        <v/>
      </c>
      <c r="BI40" s="120" t="str">
        <f t="shared" si="1"/>
        <v/>
      </c>
      <c r="BJ40" s="120" t="str">
        <f t="shared" si="1"/>
        <v/>
      </c>
      <c r="BK40" s="120" t="str">
        <f t="shared" si="1"/>
        <v>2015</v>
      </c>
      <c r="BL40" s="120" t="str">
        <f t="shared" si="1"/>
        <v/>
      </c>
      <c r="BM40" s="120" t="str">
        <f t="shared" si="1"/>
        <v/>
      </c>
      <c r="BN40" s="120" t="str">
        <f t="shared" si="1"/>
        <v/>
      </c>
      <c r="BO40" s="120" t="str">
        <f>IF( ISERR( FIND( "Q4", BO$31 ) ), "", LEFT( BO$31, 4 ) )</f>
        <v>2016</v>
      </c>
      <c r="BP40" s="120" t="str">
        <f t="shared" si="1"/>
        <v/>
      </c>
      <c r="BQ40" s="120" t="str">
        <f t="shared" si="1"/>
        <v/>
      </c>
      <c r="BR40" s="120" t="str">
        <f t="shared" si="1"/>
        <v/>
      </c>
      <c r="BS40" s="120" t="str">
        <f>IF( ISERR( FIND( "Q4", BS$31 ) ), "", LEFT( BS$31, 4 ) )</f>
        <v>2017</v>
      </c>
      <c r="BT40" s="120" t="str">
        <f t="shared" si="1"/>
        <v/>
      </c>
      <c r="BU40" s="120" t="str">
        <f t="shared" si="1"/>
        <v/>
      </c>
      <c r="BV40" s="120" t="str">
        <f t="shared" si="1"/>
        <v/>
      </c>
      <c r="BW40" s="120">
        <v>2018</v>
      </c>
      <c r="BX40" s="120" t="str">
        <f t="shared" si="1"/>
        <v/>
      </c>
      <c r="BY40" s="120" t="str">
        <f t="shared" si="1"/>
        <v/>
      </c>
      <c r="BZ40" s="120" t="str">
        <f t="shared" si="1"/>
        <v/>
      </c>
      <c r="CA40" s="120">
        <v>2019</v>
      </c>
      <c r="CE40" s="120">
        <v>2020</v>
      </c>
      <c r="CI40" s="120">
        <v>2021</v>
      </c>
      <c r="CM40" s="120">
        <v>2022</v>
      </c>
      <c r="CQ40" s="120">
        <v>2023</v>
      </c>
      <c r="CU40" s="120">
        <v>2024</v>
      </c>
      <c r="CY40" s="120">
        <v>2025</v>
      </c>
    </row>
    <row r="41" spans="1:103" s="43" customFormat="1" ht="12" customHeight="1">
      <c r="A41" s="4"/>
      <c r="B41" s="4"/>
      <c r="D41" s="44"/>
      <c r="E41" s="44"/>
      <c r="F41" s="44"/>
      <c r="G41" s="44"/>
      <c r="H41" s="45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</row>
    <row r="42" spans="1:103" s="46" customFormat="1" ht="12" customHeight="1">
      <c r="A42" s="4"/>
      <c r="B42" s="4"/>
      <c r="C42" s="46" t="s">
        <v>88</v>
      </c>
      <c r="G42" s="46">
        <f t="shared" ref="G42:P47" si="2">IF( ISERR( FIND( "Q4", G$31 ) ), "", SUM( D32:G32 ) )</f>
        <v>10</v>
      </c>
      <c r="H42" s="46" t="str">
        <f t="shared" si="2"/>
        <v/>
      </c>
      <c r="I42" s="46" t="str">
        <f t="shared" si="2"/>
        <v/>
      </c>
      <c r="J42" s="46" t="str">
        <f t="shared" si="2"/>
        <v/>
      </c>
      <c r="K42" s="46">
        <f t="shared" si="2"/>
        <v>2</v>
      </c>
      <c r="L42" s="46" t="str">
        <f t="shared" si="2"/>
        <v/>
      </c>
      <c r="M42" s="46" t="str">
        <f t="shared" si="2"/>
        <v/>
      </c>
      <c r="N42" s="46" t="str">
        <f t="shared" si="2"/>
        <v/>
      </c>
      <c r="O42" s="46">
        <f t="shared" si="2"/>
        <v>18</v>
      </c>
      <c r="P42" s="46" t="str">
        <f t="shared" si="2"/>
        <v/>
      </c>
      <c r="Q42" s="46" t="str">
        <f t="shared" ref="Q42:Z47" si="3">IF( ISERR( FIND( "Q4", Q$31 ) ), "", SUM( N32:Q32 ) )</f>
        <v/>
      </c>
      <c r="R42" s="46" t="str">
        <f t="shared" si="3"/>
        <v/>
      </c>
      <c r="S42" s="46">
        <f t="shared" si="3"/>
        <v>16</v>
      </c>
      <c r="T42" s="46" t="str">
        <f t="shared" si="3"/>
        <v/>
      </c>
      <c r="U42" s="46" t="str">
        <f t="shared" si="3"/>
        <v/>
      </c>
      <c r="V42" s="46" t="str">
        <f t="shared" si="3"/>
        <v/>
      </c>
      <c r="W42" s="46">
        <f t="shared" si="3"/>
        <v>18</v>
      </c>
      <c r="X42" s="46" t="str">
        <f t="shared" si="3"/>
        <v/>
      </c>
      <c r="Y42" s="46" t="str">
        <f t="shared" si="3"/>
        <v/>
      </c>
      <c r="Z42" s="46" t="str">
        <f t="shared" si="3"/>
        <v/>
      </c>
      <c r="AA42" s="46">
        <f t="shared" ref="AA42:AJ47" si="4">IF( ISERR( FIND( "Q4", AA$31 ) ), "", SUM( X32:AA32 ) )</f>
        <v>25</v>
      </c>
      <c r="AB42" s="46" t="str">
        <f t="shared" si="4"/>
        <v/>
      </c>
      <c r="AC42" s="46" t="str">
        <f t="shared" si="4"/>
        <v/>
      </c>
      <c r="AD42" s="46" t="str">
        <f t="shared" si="4"/>
        <v/>
      </c>
      <c r="AE42" s="46">
        <f t="shared" si="4"/>
        <v>28</v>
      </c>
      <c r="AF42" s="46" t="str">
        <f t="shared" si="4"/>
        <v/>
      </c>
      <c r="AG42" s="46" t="str">
        <f t="shared" si="4"/>
        <v/>
      </c>
      <c r="AH42" s="46" t="str">
        <f t="shared" si="4"/>
        <v/>
      </c>
      <c r="AI42" s="46">
        <f t="shared" si="4"/>
        <v>8</v>
      </c>
      <c r="AJ42" s="46" t="str">
        <f t="shared" si="4"/>
        <v/>
      </c>
      <c r="AK42" s="46" t="str">
        <f t="shared" ref="AK42:AT47" si="5">IF( ISERR( FIND( "Q4", AK$31 ) ), "", SUM( AH32:AK32 ) )</f>
        <v/>
      </c>
      <c r="AL42" s="46" t="str">
        <f t="shared" si="5"/>
        <v/>
      </c>
      <c r="AM42" s="46">
        <f t="shared" si="5"/>
        <v>6</v>
      </c>
      <c r="AN42" s="46" t="str">
        <f t="shared" si="5"/>
        <v/>
      </c>
      <c r="AO42" s="46" t="str">
        <f t="shared" si="5"/>
        <v/>
      </c>
      <c r="AP42" s="46" t="str">
        <f t="shared" si="5"/>
        <v/>
      </c>
      <c r="AQ42" s="46">
        <f t="shared" si="5"/>
        <v>7</v>
      </c>
      <c r="AR42" s="46" t="str">
        <f t="shared" si="5"/>
        <v/>
      </c>
      <c r="AS42" s="46" t="str">
        <f t="shared" si="5"/>
        <v/>
      </c>
      <c r="AT42" s="46" t="str">
        <f t="shared" si="5"/>
        <v/>
      </c>
      <c r="AU42" s="46">
        <f t="shared" ref="AU42:AY47" si="6">IF( ISERR( FIND( "Q4", AU$31 ) ), "", SUM( AR32:AU32 ) )</f>
        <v>14</v>
      </c>
      <c r="AV42" s="46" t="str">
        <f t="shared" si="6"/>
        <v/>
      </c>
      <c r="AW42" s="46" t="str">
        <f t="shared" si="6"/>
        <v/>
      </c>
      <c r="AX42" s="46" t="str">
        <f t="shared" si="6"/>
        <v/>
      </c>
      <c r="AY42" s="46">
        <f t="shared" si="6"/>
        <v>13</v>
      </c>
      <c r="AZ42" s="46" t="str">
        <f t="shared" ref="AZ42:BB47" si="7">IF( ISERR( FIND( "Q4", AZ$31 ) ), "", SUM( AS32:AZ32 ) )</f>
        <v/>
      </c>
      <c r="BA42" s="46" t="str">
        <f t="shared" si="7"/>
        <v/>
      </c>
      <c r="BB42" s="46" t="str">
        <f t="shared" si="7"/>
        <v/>
      </c>
      <c r="BC42" s="46">
        <f t="shared" ref="BC42:BC47" si="8">IF( ISERR( FIND( "Q4", BC$31 ) ), "", SUM( AZ32:BC32 ) )</f>
        <v>10</v>
      </c>
      <c r="BD42" s="46" t="str">
        <f t="shared" ref="BD42:BF47" si="9">IF( ISERR( FIND( "Q4", BD$31 ) ), "", SUM( AS32:BD32 ) )</f>
        <v/>
      </c>
      <c r="BE42" s="46" t="str">
        <f t="shared" si="9"/>
        <v/>
      </c>
      <c r="BF42" s="46" t="str">
        <f t="shared" si="9"/>
        <v/>
      </c>
      <c r="BG42" s="46">
        <f t="shared" ref="BG42:BG47" si="10">IF( ISERR( FIND( "Q4", BG$31 ) ), "", SUM( BD32:BG32 ) )</f>
        <v>12</v>
      </c>
      <c r="BH42" s="46" t="str">
        <f t="shared" ref="BH42:BJ47" si="11">IF( ISERR( FIND( "Q4", BH$31 ) ), "", SUM( AS32:BH32 ) )</f>
        <v/>
      </c>
      <c r="BI42" s="46" t="str">
        <f t="shared" si="11"/>
        <v/>
      </c>
      <c r="BJ42" s="46" t="str">
        <f t="shared" si="11"/>
        <v/>
      </c>
      <c r="BK42" s="46">
        <f t="shared" ref="BK42:BK47" si="12">IF( ISERR( FIND( "Q4", BK$31 ) ), "", SUM( BH32:BK32 ) )</f>
        <v>6</v>
      </c>
      <c r="BL42" s="46" t="str">
        <f t="shared" ref="BL42:BN47" si="13">IF( ISERR( FIND( "Q4", BL$31 ) ), "", SUM( AS32:BL32 ) )</f>
        <v/>
      </c>
      <c r="BM42" s="46" t="str">
        <f t="shared" si="13"/>
        <v/>
      </c>
      <c r="BN42" s="46" t="str">
        <f t="shared" si="13"/>
        <v/>
      </c>
      <c r="BO42" s="46">
        <f t="shared" ref="BO42:BO47" si="14">IF( ISERR( FIND( "Q4", BO$31 ) ), "", SUM( BL32:BO32 ) )</f>
        <v>13</v>
      </c>
      <c r="BP42" s="46" t="str">
        <f t="shared" ref="BP42:BR47" si="15">IF( ISERR( FIND( "Q4", BP$31 ) ), "", SUM( AS32:BP32 ) )</f>
        <v/>
      </c>
      <c r="BQ42" s="46" t="str">
        <f t="shared" si="15"/>
        <v/>
      </c>
      <c r="BR42" s="46" t="str">
        <f t="shared" si="15"/>
        <v/>
      </c>
      <c r="BS42" s="46">
        <f t="shared" ref="BS42:BS47" si="16">IF( ISERR( FIND( "Q4", BS$31 ) ), "", SUM( BP32:BS32 ) )</f>
        <v>11</v>
      </c>
      <c r="BT42" s="46" t="str">
        <f t="shared" ref="BT42:BV47" si="17">IF( ISERR( FIND( "Q4", BT$31 ) ), "", SUM( AW32:BT32 ) )</f>
        <v/>
      </c>
      <c r="BU42" s="46" t="str">
        <f t="shared" si="17"/>
        <v/>
      </c>
      <c r="BV42" s="46" t="str">
        <f t="shared" si="17"/>
        <v/>
      </c>
      <c r="BW42" s="46">
        <f t="shared" ref="BW42:BW47" si="18">IF( ISERR( FIND( "Q4", BW$31 ) ), "", SUM( BT32:BW32 ) )</f>
        <v>12</v>
      </c>
      <c r="BX42" s="46" t="str">
        <f t="shared" ref="BX42:BZ47" si="19">IF( ISERR( FIND( "Q4", BX$31 ) ), "", SUM( BA32:BX32 ) )</f>
        <v/>
      </c>
      <c r="BY42" s="46" t="str">
        <f t="shared" si="19"/>
        <v/>
      </c>
      <c r="BZ42" s="46" t="str">
        <f t="shared" si="19"/>
        <v/>
      </c>
      <c r="CA42" s="46">
        <f t="shared" ref="CA42:CJ47" si="20">IF( ISERR( FIND( "Q4", CA$31 ) ), "", SUM( BX32:CA32 ) )</f>
        <v>26</v>
      </c>
      <c r="CB42" s="46" t="str">
        <f t="shared" si="20"/>
        <v/>
      </c>
      <c r="CC42" s="46" t="str">
        <f t="shared" si="20"/>
        <v/>
      </c>
      <c r="CD42" s="46" t="str">
        <f t="shared" si="20"/>
        <v/>
      </c>
      <c r="CE42" s="46">
        <f t="shared" si="20"/>
        <v>5</v>
      </c>
      <c r="CF42" s="46" t="str">
        <f t="shared" si="20"/>
        <v/>
      </c>
      <c r="CG42" s="46" t="str">
        <f t="shared" si="20"/>
        <v/>
      </c>
      <c r="CH42" s="46" t="str">
        <f t="shared" si="20"/>
        <v/>
      </c>
      <c r="CI42" s="46">
        <f t="shared" si="20"/>
        <v>2</v>
      </c>
      <c r="CJ42" s="46" t="str">
        <f t="shared" si="20"/>
        <v/>
      </c>
      <c r="CK42" s="46" t="str">
        <f t="shared" ref="CK42:CQ47" si="21">IF( ISERR( FIND( "Q4", CK$31 ) ), "", SUM( CH32:CK32 ) )</f>
        <v/>
      </c>
      <c r="CL42" s="46" t="str">
        <f t="shared" si="21"/>
        <v/>
      </c>
      <c r="CM42" s="46">
        <f t="shared" si="21"/>
        <v>19</v>
      </c>
      <c r="CN42" s="46" t="str">
        <f t="shared" si="21"/>
        <v/>
      </c>
      <c r="CO42" s="46" t="str">
        <f t="shared" si="21"/>
        <v/>
      </c>
      <c r="CP42" s="46" t="str">
        <f t="shared" si="21"/>
        <v/>
      </c>
      <c r="CQ42" s="46">
        <f t="shared" si="21"/>
        <v>9</v>
      </c>
      <c r="CR42" s="46" t="str">
        <f t="shared" ref="CR42:CR47" si="22">IF( ISERR( FIND( "Q4", CR$31 ) ), "", SUM( CO32:CR32 ) )</f>
        <v/>
      </c>
      <c r="CS42" s="46" t="str">
        <f t="shared" ref="CS42:CS47" si="23">IF( ISERR( FIND( "Q4", CS$31 ) ), "", SUM( CP32:CS32 ) )</f>
        <v/>
      </c>
      <c r="CT42" s="46" t="str">
        <f t="shared" ref="CT42:CT47" si="24">IF( ISERR( FIND( "Q4", CT$31 ) ), "", SUM( CQ32:CT32 ) )</f>
        <v/>
      </c>
      <c r="CU42" s="46">
        <f t="shared" ref="CU42:CU47" si="25">IF( ISERR( FIND( "Q4", CU$31 ) ), "", SUM( CR32:CU32 ) )</f>
        <v>5</v>
      </c>
      <c r="CV42" s="46" t="str">
        <f t="shared" ref="CV42:CV47" si="26">IF( ISERR( FIND( "Q4", CV$31 ) ), "", SUM( CS32:CV32 ) )</f>
        <v/>
      </c>
      <c r="CW42" s="46" t="str">
        <f t="shared" ref="CW42:CW47" si="27">IF( ISERR( FIND( "Q4", CW$31 ) ), "", SUM( CT32:CW32 ) )</f>
        <v/>
      </c>
      <c r="CX42" s="46" t="str">
        <f t="shared" ref="CX42:CX47" si="28">IF( ISERR( FIND( "Q4", CX$31 ) ), "", SUM( CU32:CX32 ) )</f>
        <v/>
      </c>
      <c r="CY42" s="46">
        <f t="shared" ref="CY42:CY47" si="29">IF( ISERR( FIND( "Q4", CY$31 ) ), "", SUM( CV32:CY32 ) )</f>
        <v>8</v>
      </c>
    </row>
    <row r="43" spans="1:103" s="47" customFormat="1" ht="12" customHeight="1">
      <c r="A43" s="4"/>
      <c r="B43" s="4"/>
      <c r="C43" s="47" t="s">
        <v>89</v>
      </c>
      <c r="G43" s="47">
        <f t="shared" si="2"/>
        <v>-28</v>
      </c>
      <c r="H43" s="47" t="str">
        <f t="shared" si="2"/>
        <v/>
      </c>
      <c r="I43" s="47" t="str">
        <f t="shared" si="2"/>
        <v/>
      </c>
      <c r="J43" s="47" t="str">
        <f t="shared" si="2"/>
        <v/>
      </c>
      <c r="K43" s="47">
        <f t="shared" si="2"/>
        <v>-55</v>
      </c>
      <c r="L43" s="47" t="str">
        <f t="shared" si="2"/>
        <v/>
      </c>
      <c r="M43" s="47" t="str">
        <f t="shared" si="2"/>
        <v/>
      </c>
      <c r="N43" s="47" t="str">
        <f t="shared" si="2"/>
        <v/>
      </c>
      <c r="O43" s="47">
        <f t="shared" si="2"/>
        <v>-44</v>
      </c>
      <c r="P43" s="47" t="str">
        <f t="shared" si="2"/>
        <v/>
      </c>
      <c r="Q43" s="47" t="str">
        <f t="shared" si="3"/>
        <v/>
      </c>
      <c r="R43" s="47" t="str">
        <f t="shared" si="3"/>
        <v/>
      </c>
      <c r="S43" s="47">
        <f t="shared" si="3"/>
        <v>-18</v>
      </c>
      <c r="T43" s="47" t="str">
        <f t="shared" si="3"/>
        <v/>
      </c>
      <c r="U43" s="47" t="str">
        <f t="shared" si="3"/>
        <v/>
      </c>
      <c r="V43" s="47" t="str">
        <f t="shared" si="3"/>
        <v/>
      </c>
      <c r="W43" s="47">
        <f t="shared" si="3"/>
        <v>-4</v>
      </c>
      <c r="X43" s="47" t="str">
        <f t="shared" si="3"/>
        <v/>
      </c>
      <c r="Y43" s="47" t="str">
        <f t="shared" si="3"/>
        <v/>
      </c>
      <c r="Z43" s="47" t="str">
        <f t="shared" si="3"/>
        <v/>
      </c>
      <c r="AA43" s="47">
        <f t="shared" si="4"/>
        <v>-6</v>
      </c>
      <c r="AB43" s="47" t="str">
        <f t="shared" si="4"/>
        <v/>
      </c>
      <c r="AC43" s="47" t="str">
        <f t="shared" si="4"/>
        <v/>
      </c>
      <c r="AD43" s="47" t="str">
        <f t="shared" si="4"/>
        <v/>
      </c>
      <c r="AE43" s="47">
        <f t="shared" si="4"/>
        <v>-13</v>
      </c>
      <c r="AF43" s="47" t="str">
        <f t="shared" si="4"/>
        <v/>
      </c>
      <c r="AG43" s="47" t="str">
        <f t="shared" si="4"/>
        <v/>
      </c>
      <c r="AH43" s="47" t="str">
        <f t="shared" si="4"/>
        <v/>
      </c>
      <c r="AI43" s="47">
        <f t="shared" si="4"/>
        <v>-9</v>
      </c>
      <c r="AJ43" s="47" t="str">
        <f t="shared" si="4"/>
        <v/>
      </c>
      <c r="AK43" s="47" t="str">
        <f t="shared" si="5"/>
        <v/>
      </c>
      <c r="AL43" s="47" t="str">
        <f t="shared" si="5"/>
        <v/>
      </c>
      <c r="AM43" s="47">
        <f t="shared" si="5"/>
        <v>-8</v>
      </c>
      <c r="AN43" s="47" t="str">
        <f t="shared" si="5"/>
        <v/>
      </c>
      <c r="AO43" s="47" t="str">
        <f t="shared" si="5"/>
        <v/>
      </c>
      <c r="AP43" s="47" t="str">
        <f t="shared" si="5"/>
        <v/>
      </c>
      <c r="AQ43" s="47">
        <f t="shared" si="5"/>
        <v>-17</v>
      </c>
      <c r="AR43" s="47" t="str">
        <f t="shared" si="5"/>
        <v/>
      </c>
      <c r="AS43" s="47" t="str">
        <f t="shared" si="5"/>
        <v/>
      </c>
      <c r="AT43" s="47" t="str">
        <f t="shared" si="5"/>
        <v/>
      </c>
      <c r="AU43" s="47">
        <f t="shared" si="6"/>
        <v>-11</v>
      </c>
      <c r="AV43" s="47" t="str">
        <f t="shared" si="6"/>
        <v/>
      </c>
      <c r="AW43" s="47" t="str">
        <f t="shared" si="6"/>
        <v/>
      </c>
      <c r="AX43" s="47" t="str">
        <f t="shared" si="6"/>
        <v/>
      </c>
      <c r="AY43" s="47">
        <f t="shared" si="6"/>
        <v>-13</v>
      </c>
      <c r="AZ43" s="47" t="str">
        <f t="shared" si="7"/>
        <v/>
      </c>
      <c r="BA43" s="47" t="str">
        <f t="shared" si="7"/>
        <v/>
      </c>
      <c r="BB43" s="47" t="str">
        <f t="shared" si="7"/>
        <v/>
      </c>
      <c r="BC43" s="47">
        <f t="shared" si="8"/>
        <v>-13</v>
      </c>
      <c r="BD43" s="47" t="str">
        <f t="shared" si="9"/>
        <v/>
      </c>
      <c r="BE43" s="47" t="str">
        <f t="shared" si="9"/>
        <v/>
      </c>
      <c r="BF43" s="47" t="str">
        <f t="shared" si="9"/>
        <v/>
      </c>
      <c r="BG43" s="47">
        <f t="shared" si="10"/>
        <v>-2</v>
      </c>
      <c r="BH43" s="47" t="str">
        <f t="shared" si="11"/>
        <v/>
      </c>
      <c r="BI43" s="47" t="str">
        <f t="shared" si="11"/>
        <v/>
      </c>
      <c r="BJ43" s="47" t="str">
        <f t="shared" si="11"/>
        <v/>
      </c>
      <c r="BK43" s="47">
        <f t="shared" si="12"/>
        <v>-5</v>
      </c>
      <c r="BL43" s="47" t="str">
        <f t="shared" si="13"/>
        <v/>
      </c>
      <c r="BM43" s="47" t="str">
        <f t="shared" si="13"/>
        <v/>
      </c>
      <c r="BN43" s="47" t="str">
        <f t="shared" si="13"/>
        <v/>
      </c>
      <c r="BO43" s="47">
        <f t="shared" si="14"/>
        <v>-3</v>
      </c>
      <c r="BP43" s="47" t="str">
        <f t="shared" si="15"/>
        <v/>
      </c>
      <c r="BQ43" s="47" t="str">
        <f t="shared" si="15"/>
        <v/>
      </c>
      <c r="BR43" s="47" t="str">
        <f t="shared" si="15"/>
        <v/>
      </c>
      <c r="BS43" s="47">
        <f t="shared" si="16"/>
        <v>-4</v>
      </c>
      <c r="BT43" s="47" t="str">
        <f t="shared" si="17"/>
        <v/>
      </c>
      <c r="BU43" s="47" t="str">
        <f t="shared" si="17"/>
        <v/>
      </c>
      <c r="BV43" s="47" t="str">
        <f t="shared" si="17"/>
        <v/>
      </c>
      <c r="BW43" s="47">
        <f t="shared" si="18"/>
        <v>-21</v>
      </c>
      <c r="BX43" s="47" t="str">
        <f t="shared" si="19"/>
        <v/>
      </c>
      <c r="BY43" s="47" t="str">
        <f t="shared" si="19"/>
        <v/>
      </c>
      <c r="BZ43" s="47" t="str">
        <f t="shared" si="19"/>
        <v/>
      </c>
      <c r="CA43" s="47">
        <f t="shared" si="20"/>
        <v>-10</v>
      </c>
      <c r="CB43" s="47" t="str">
        <f t="shared" si="20"/>
        <v/>
      </c>
      <c r="CC43" s="47" t="str">
        <f t="shared" si="20"/>
        <v/>
      </c>
      <c r="CD43" s="47" t="str">
        <f t="shared" si="20"/>
        <v/>
      </c>
      <c r="CE43" s="47">
        <f t="shared" si="20"/>
        <v>-19</v>
      </c>
      <c r="CF43" s="47" t="str">
        <f t="shared" si="20"/>
        <v/>
      </c>
      <c r="CG43" s="47" t="str">
        <f t="shared" si="20"/>
        <v/>
      </c>
      <c r="CH43" s="47" t="str">
        <f t="shared" si="20"/>
        <v/>
      </c>
      <c r="CI43" s="47">
        <f t="shared" si="20"/>
        <v>-4</v>
      </c>
      <c r="CJ43" s="47" t="str">
        <f t="shared" si="20"/>
        <v/>
      </c>
      <c r="CK43" s="47" t="str">
        <f t="shared" si="21"/>
        <v/>
      </c>
      <c r="CL43" s="47" t="str">
        <f t="shared" si="21"/>
        <v/>
      </c>
      <c r="CM43" s="47">
        <f t="shared" si="21"/>
        <v>-3</v>
      </c>
      <c r="CN43" s="47" t="str">
        <f t="shared" si="21"/>
        <v/>
      </c>
      <c r="CO43" s="47" t="str">
        <f t="shared" si="21"/>
        <v/>
      </c>
      <c r="CP43" s="47" t="str">
        <f t="shared" si="21"/>
        <v/>
      </c>
      <c r="CQ43" s="47">
        <f t="shared" si="21"/>
        <v>-2</v>
      </c>
      <c r="CR43" s="47" t="str">
        <f t="shared" si="22"/>
        <v/>
      </c>
      <c r="CS43" s="47" t="str">
        <f t="shared" si="23"/>
        <v/>
      </c>
      <c r="CT43" s="47" t="str">
        <f t="shared" si="24"/>
        <v/>
      </c>
      <c r="CU43" s="47">
        <f t="shared" si="25"/>
        <v>-4</v>
      </c>
      <c r="CV43" s="47" t="str">
        <f t="shared" si="26"/>
        <v/>
      </c>
      <c r="CW43" s="47" t="str">
        <f t="shared" si="27"/>
        <v/>
      </c>
      <c r="CX43" s="47" t="str">
        <f t="shared" si="28"/>
        <v/>
      </c>
      <c r="CY43" s="47">
        <f t="shared" si="29"/>
        <v>0</v>
      </c>
    </row>
    <row r="44" spans="1:103" s="46" customFormat="1" ht="12" customHeight="1">
      <c r="A44" s="4"/>
      <c r="B44" s="4"/>
      <c r="C44" s="46" t="s">
        <v>90</v>
      </c>
      <c r="G44" s="46">
        <f t="shared" si="2"/>
        <v>27</v>
      </c>
      <c r="H44" s="46" t="str">
        <f t="shared" si="2"/>
        <v/>
      </c>
      <c r="I44" s="46" t="str">
        <f t="shared" si="2"/>
        <v/>
      </c>
      <c r="J44" s="46" t="str">
        <f t="shared" si="2"/>
        <v/>
      </c>
      <c r="K44" s="46">
        <f t="shared" si="2"/>
        <v>5</v>
      </c>
      <c r="L44" s="46" t="str">
        <f t="shared" si="2"/>
        <v/>
      </c>
      <c r="M44" s="46" t="str">
        <f t="shared" si="2"/>
        <v/>
      </c>
      <c r="N44" s="46" t="str">
        <f t="shared" si="2"/>
        <v/>
      </c>
      <c r="O44" s="46">
        <f t="shared" si="2"/>
        <v>11</v>
      </c>
      <c r="P44" s="46" t="str">
        <f t="shared" si="2"/>
        <v/>
      </c>
      <c r="Q44" s="46" t="str">
        <f t="shared" si="3"/>
        <v/>
      </c>
      <c r="R44" s="46" t="str">
        <f t="shared" si="3"/>
        <v/>
      </c>
      <c r="S44" s="46">
        <f t="shared" si="3"/>
        <v>20</v>
      </c>
      <c r="T44" s="46" t="str">
        <f t="shared" si="3"/>
        <v/>
      </c>
      <c r="U44" s="46" t="str">
        <f t="shared" si="3"/>
        <v/>
      </c>
      <c r="V44" s="46" t="str">
        <f t="shared" si="3"/>
        <v/>
      </c>
      <c r="W44" s="46">
        <f t="shared" si="3"/>
        <v>31</v>
      </c>
      <c r="X44" s="46" t="str">
        <f t="shared" si="3"/>
        <v/>
      </c>
      <c r="Y44" s="46" t="str">
        <f t="shared" si="3"/>
        <v/>
      </c>
      <c r="Z44" s="46" t="str">
        <f t="shared" si="3"/>
        <v/>
      </c>
      <c r="AA44" s="46">
        <f t="shared" si="4"/>
        <v>22</v>
      </c>
      <c r="AB44" s="46" t="str">
        <f t="shared" si="4"/>
        <v/>
      </c>
      <c r="AC44" s="46" t="str">
        <f t="shared" si="4"/>
        <v/>
      </c>
      <c r="AD44" s="46" t="str">
        <f t="shared" si="4"/>
        <v/>
      </c>
      <c r="AE44" s="46">
        <f t="shared" si="4"/>
        <v>19</v>
      </c>
      <c r="AF44" s="46" t="str">
        <f t="shared" si="4"/>
        <v/>
      </c>
      <c r="AG44" s="46" t="str">
        <f t="shared" si="4"/>
        <v/>
      </c>
      <c r="AH44" s="46" t="str">
        <f t="shared" si="4"/>
        <v/>
      </c>
      <c r="AI44" s="46">
        <f t="shared" si="4"/>
        <v>3</v>
      </c>
      <c r="AJ44" s="46" t="str">
        <f t="shared" si="4"/>
        <v/>
      </c>
      <c r="AK44" s="46" t="str">
        <f t="shared" si="5"/>
        <v/>
      </c>
      <c r="AL44" s="46" t="str">
        <f t="shared" si="5"/>
        <v/>
      </c>
      <c r="AM44" s="46">
        <f t="shared" si="5"/>
        <v>5</v>
      </c>
      <c r="AN44" s="46" t="str">
        <f t="shared" si="5"/>
        <v/>
      </c>
      <c r="AO44" s="46" t="str">
        <f t="shared" si="5"/>
        <v/>
      </c>
      <c r="AP44" s="46" t="str">
        <f t="shared" si="5"/>
        <v/>
      </c>
      <c r="AQ44" s="46">
        <f t="shared" si="5"/>
        <v>7</v>
      </c>
      <c r="AR44" s="46" t="str">
        <f t="shared" si="5"/>
        <v/>
      </c>
      <c r="AS44" s="46" t="str">
        <f t="shared" si="5"/>
        <v/>
      </c>
      <c r="AT44" s="46" t="str">
        <f t="shared" si="5"/>
        <v/>
      </c>
      <c r="AU44" s="46">
        <f t="shared" si="6"/>
        <v>7</v>
      </c>
      <c r="AV44" s="46" t="str">
        <f t="shared" si="6"/>
        <v/>
      </c>
      <c r="AW44" s="46" t="str">
        <f t="shared" si="6"/>
        <v/>
      </c>
      <c r="AX44" s="46" t="str">
        <f t="shared" si="6"/>
        <v/>
      </c>
      <c r="AY44" s="46">
        <f t="shared" si="6"/>
        <v>14</v>
      </c>
      <c r="AZ44" s="46" t="str">
        <f t="shared" si="7"/>
        <v/>
      </c>
      <c r="BA44" s="46" t="str">
        <f t="shared" si="7"/>
        <v/>
      </c>
      <c r="BB44" s="46" t="str">
        <f t="shared" si="7"/>
        <v/>
      </c>
      <c r="BC44" s="46">
        <f t="shared" si="8"/>
        <v>13</v>
      </c>
      <c r="BD44" s="46" t="str">
        <f t="shared" si="9"/>
        <v/>
      </c>
      <c r="BE44" s="46" t="str">
        <f t="shared" si="9"/>
        <v/>
      </c>
      <c r="BF44" s="46" t="str">
        <f t="shared" si="9"/>
        <v/>
      </c>
      <c r="BG44" s="46">
        <f t="shared" si="10"/>
        <v>85</v>
      </c>
      <c r="BH44" s="46" t="str">
        <f t="shared" si="11"/>
        <v/>
      </c>
      <c r="BI44" s="46" t="str">
        <f t="shared" si="11"/>
        <v/>
      </c>
      <c r="BJ44" s="46" t="str">
        <f t="shared" si="11"/>
        <v/>
      </c>
      <c r="BK44" s="46">
        <f t="shared" si="12"/>
        <v>9</v>
      </c>
      <c r="BL44" s="46" t="str">
        <f t="shared" si="13"/>
        <v/>
      </c>
      <c r="BM44" s="46" t="str">
        <f t="shared" si="13"/>
        <v/>
      </c>
      <c r="BN44" s="46" t="str">
        <f t="shared" si="13"/>
        <v/>
      </c>
      <c r="BO44" s="46">
        <f t="shared" si="14"/>
        <v>5</v>
      </c>
      <c r="BP44" s="46" t="str">
        <f t="shared" si="15"/>
        <v/>
      </c>
      <c r="BQ44" s="46" t="str">
        <f t="shared" si="15"/>
        <v/>
      </c>
      <c r="BR44" s="46" t="str">
        <f t="shared" si="15"/>
        <v/>
      </c>
      <c r="BS44" s="46">
        <f t="shared" si="16"/>
        <v>10</v>
      </c>
      <c r="BT44" s="46" t="str">
        <f t="shared" si="17"/>
        <v/>
      </c>
      <c r="BU44" s="46" t="str">
        <f t="shared" si="17"/>
        <v/>
      </c>
      <c r="BV44" s="46" t="str">
        <f t="shared" si="17"/>
        <v/>
      </c>
      <c r="BW44" s="46">
        <f t="shared" si="18"/>
        <v>3</v>
      </c>
      <c r="BX44" s="46" t="str">
        <f t="shared" si="19"/>
        <v/>
      </c>
      <c r="BY44" s="46" t="str">
        <f t="shared" si="19"/>
        <v/>
      </c>
      <c r="BZ44" s="46" t="str">
        <f t="shared" si="19"/>
        <v/>
      </c>
      <c r="CA44" s="46">
        <f t="shared" si="20"/>
        <v>9</v>
      </c>
      <c r="CB44" s="46" t="str">
        <f t="shared" si="20"/>
        <v/>
      </c>
      <c r="CC44" s="46" t="str">
        <f t="shared" si="20"/>
        <v/>
      </c>
      <c r="CD44" s="46" t="str">
        <f t="shared" si="20"/>
        <v/>
      </c>
      <c r="CE44" s="46">
        <f t="shared" si="20"/>
        <v>5</v>
      </c>
      <c r="CF44" s="46" t="str">
        <f t="shared" si="20"/>
        <v/>
      </c>
      <c r="CG44" s="46" t="str">
        <f t="shared" si="20"/>
        <v/>
      </c>
      <c r="CH44" s="46" t="str">
        <f t="shared" si="20"/>
        <v/>
      </c>
      <c r="CI44" s="46">
        <f t="shared" si="20"/>
        <v>3</v>
      </c>
      <c r="CJ44" s="46" t="str">
        <f t="shared" si="20"/>
        <v/>
      </c>
      <c r="CK44" s="46" t="str">
        <f t="shared" si="21"/>
        <v/>
      </c>
      <c r="CL44" s="46" t="str">
        <f t="shared" si="21"/>
        <v/>
      </c>
      <c r="CM44" s="46">
        <f t="shared" si="21"/>
        <v>4</v>
      </c>
      <c r="CN44" s="46" t="str">
        <f t="shared" si="21"/>
        <v/>
      </c>
      <c r="CO44" s="46" t="str">
        <f t="shared" si="21"/>
        <v/>
      </c>
      <c r="CP44" s="46" t="str">
        <f t="shared" si="21"/>
        <v/>
      </c>
      <c r="CQ44" s="46">
        <f t="shared" si="21"/>
        <v>5</v>
      </c>
      <c r="CR44" s="46" t="str">
        <f t="shared" si="22"/>
        <v/>
      </c>
      <c r="CS44" s="46" t="str">
        <f t="shared" si="23"/>
        <v/>
      </c>
      <c r="CT44" s="46" t="str">
        <f t="shared" si="24"/>
        <v/>
      </c>
      <c r="CU44" s="46">
        <f t="shared" si="25"/>
        <v>5</v>
      </c>
      <c r="CV44" s="46" t="str">
        <f t="shared" si="26"/>
        <v/>
      </c>
      <c r="CW44" s="46" t="str">
        <f t="shared" si="27"/>
        <v/>
      </c>
      <c r="CX44" s="46" t="str">
        <f t="shared" si="28"/>
        <v/>
      </c>
      <c r="CY44" s="46">
        <f t="shared" si="29"/>
        <v>4</v>
      </c>
    </row>
    <row r="45" spans="1:103" s="47" customFormat="1" ht="12" customHeight="1">
      <c r="A45" s="4"/>
      <c r="B45" s="4"/>
      <c r="C45" s="47" t="s">
        <v>91</v>
      </c>
      <c r="G45" s="47">
        <f t="shared" si="2"/>
        <v>-41</v>
      </c>
      <c r="H45" s="47" t="str">
        <f t="shared" si="2"/>
        <v/>
      </c>
      <c r="I45" s="47" t="str">
        <f t="shared" si="2"/>
        <v/>
      </c>
      <c r="J45" s="47" t="str">
        <f t="shared" si="2"/>
        <v/>
      </c>
      <c r="K45" s="47">
        <f t="shared" si="2"/>
        <v>-113</v>
      </c>
      <c r="L45" s="47" t="str">
        <f t="shared" si="2"/>
        <v/>
      </c>
      <c r="M45" s="47" t="str">
        <f t="shared" si="2"/>
        <v/>
      </c>
      <c r="N45" s="47" t="str">
        <f t="shared" si="2"/>
        <v/>
      </c>
      <c r="O45" s="47">
        <f t="shared" si="2"/>
        <v>-68</v>
      </c>
      <c r="P45" s="47" t="str">
        <f t="shared" si="2"/>
        <v/>
      </c>
      <c r="Q45" s="47" t="str">
        <f t="shared" si="3"/>
        <v/>
      </c>
      <c r="R45" s="47" t="str">
        <f t="shared" si="3"/>
        <v/>
      </c>
      <c r="S45" s="47">
        <f t="shared" si="3"/>
        <v>-22</v>
      </c>
      <c r="T45" s="47" t="str">
        <f t="shared" si="3"/>
        <v/>
      </c>
      <c r="U45" s="47" t="str">
        <f t="shared" si="3"/>
        <v/>
      </c>
      <c r="V45" s="47" t="str">
        <f t="shared" si="3"/>
        <v/>
      </c>
      <c r="W45" s="47">
        <f t="shared" si="3"/>
        <v>-15</v>
      </c>
      <c r="X45" s="47" t="str">
        <f t="shared" si="3"/>
        <v/>
      </c>
      <c r="Y45" s="47" t="str">
        <f t="shared" si="3"/>
        <v/>
      </c>
      <c r="Z45" s="47" t="str">
        <f t="shared" si="3"/>
        <v/>
      </c>
      <c r="AA45" s="47">
        <f t="shared" si="4"/>
        <v>-17</v>
      </c>
      <c r="AB45" s="47" t="str">
        <f t="shared" si="4"/>
        <v/>
      </c>
      <c r="AC45" s="47" t="str">
        <f t="shared" si="4"/>
        <v/>
      </c>
      <c r="AD45" s="47" t="str">
        <f t="shared" si="4"/>
        <v/>
      </c>
      <c r="AE45" s="47">
        <f t="shared" si="4"/>
        <v>-13</v>
      </c>
      <c r="AF45" s="47" t="str">
        <f t="shared" si="4"/>
        <v/>
      </c>
      <c r="AG45" s="47" t="str">
        <f t="shared" si="4"/>
        <v/>
      </c>
      <c r="AH45" s="47" t="str">
        <f t="shared" si="4"/>
        <v/>
      </c>
      <c r="AI45" s="47">
        <f t="shared" si="4"/>
        <v>-3</v>
      </c>
      <c r="AJ45" s="47" t="str">
        <f t="shared" si="4"/>
        <v/>
      </c>
      <c r="AK45" s="47" t="str">
        <f t="shared" si="5"/>
        <v/>
      </c>
      <c r="AL45" s="47" t="str">
        <f t="shared" si="5"/>
        <v/>
      </c>
      <c r="AM45" s="47">
        <f t="shared" si="5"/>
        <v>-18</v>
      </c>
      <c r="AN45" s="47" t="str">
        <f t="shared" si="5"/>
        <v/>
      </c>
      <c r="AO45" s="47" t="str">
        <f t="shared" si="5"/>
        <v/>
      </c>
      <c r="AP45" s="47" t="str">
        <f t="shared" si="5"/>
        <v/>
      </c>
      <c r="AQ45" s="47">
        <f t="shared" si="5"/>
        <v>-13</v>
      </c>
      <c r="AR45" s="47" t="str">
        <f t="shared" si="5"/>
        <v/>
      </c>
      <c r="AS45" s="47" t="str">
        <f t="shared" si="5"/>
        <v/>
      </c>
      <c r="AT45" s="47" t="str">
        <f t="shared" si="5"/>
        <v/>
      </c>
      <c r="AU45" s="47">
        <f t="shared" si="6"/>
        <v>-4</v>
      </c>
      <c r="AV45" s="47" t="str">
        <f t="shared" si="6"/>
        <v/>
      </c>
      <c r="AW45" s="47" t="str">
        <f t="shared" si="6"/>
        <v/>
      </c>
      <c r="AX45" s="47" t="str">
        <f t="shared" si="6"/>
        <v/>
      </c>
      <c r="AY45" s="47">
        <f t="shared" si="6"/>
        <v>-6</v>
      </c>
      <c r="AZ45" s="47" t="str">
        <f t="shared" si="7"/>
        <v/>
      </c>
      <c r="BA45" s="47" t="str">
        <f t="shared" si="7"/>
        <v/>
      </c>
      <c r="BB45" s="47" t="str">
        <f t="shared" si="7"/>
        <v/>
      </c>
      <c r="BC45" s="47">
        <f t="shared" si="8"/>
        <v>-4</v>
      </c>
      <c r="BD45" s="47" t="str">
        <f t="shared" si="9"/>
        <v/>
      </c>
      <c r="BE45" s="47" t="str">
        <f t="shared" si="9"/>
        <v/>
      </c>
      <c r="BF45" s="47" t="str">
        <f t="shared" si="9"/>
        <v/>
      </c>
      <c r="BG45" s="47">
        <f t="shared" si="10"/>
        <v>0</v>
      </c>
      <c r="BH45" s="47" t="str">
        <f t="shared" si="11"/>
        <v/>
      </c>
      <c r="BI45" s="47" t="str">
        <f t="shared" si="11"/>
        <v/>
      </c>
      <c r="BJ45" s="47" t="str">
        <f t="shared" si="11"/>
        <v/>
      </c>
      <c r="BK45" s="47">
        <f t="shared" si="12"/>
        <v>-3</v>
      </c>
      <c r="BL45" s="47" t="str">
        <f t="shared" si="13"/>
        <v/>
      </c>
      <c r="BM45" s="47" t="str">
        <f t="shared" si="13"/>
        <v/>
      </c>
      <c r="BN45" s="47" t="str">
        <f t="shared" si="13"/>
        <v/>
      </c>
      <c r="BO45" s="47">
        <f t="shared" si="14"/>
        <v>-8</v>
      </c>
      <c r="BP45" s="47" t="str">
        <f t="shared" si="15"/>
        <v/>
      </c>
      <c r="BQ45" s="47" t="str">
        <f t="shared" si="15"/>
        <v/>
      </c>
      <c r="BR45" s="47" t="str">
        <f t="shared" si="15"/>
        <v/>
      </c>
      <c r="BS45" s="47">
        <f t="shared" si="16"/>
        <v>-2</v>
      </c>
      <c r="BT45" s="47" t="str">
        <f t="shared" si="17"/>
        <v/>
      </c>
      <c r="BU45" s="47" t="str">
        <f t="shared" si="17"/>
        <v/>
      </c>
      <c r="BV45" s="47" t="str">
        <f t="shared" si="17"/>
        <v/>
      </c>
      <c r="BW45" s="47">
        <f t="shared" si="18"/>
        <v>-20</v>
      </c>
      <c r="BX45" s="47" t="str">
        <f t="shared" si="19"/>
        <v/>
      </c>
      <c r="BY45" s="47" t="str">
        <f t="shared" si="19"/>
        <v/>
      </c>
      <c r="BZ45" s="47" t="str">
        <f t="shared" si="19"/>
        <v/>
      </c>
      <c r="CA45" s="47">
        <f t="shared" si="20"/>
        <v>-11</v>
      </c>
      <c r="CB45" s="47" t="str">
        <f t="shared" si="20"/>
        <v/>
      </c>
      <c r="CC45" s="47" t="str">
        <f t="shared" si="20"/>
        <v/>
      </c>
      <c r="CD45" s="47" t="str">
        <f t="shared" si="20"/>
        <v/>
      </c>
      <c r="CE45" s="47">
        <f t="shared" si="20"/>
        <v>-7</v>
      </c>
      <c r="CF45" s="47" t="str">
        <f t="shared" si="20"/>
        <v/>
      </c>
      <c r="CG45" s="47" t="str">
        <f t="shared" si="20"/>
        <v/>
      </c>
      <c r="CH45" s="47" t="str">
        <f t="shared" si="20"/>
        <v/>
      </c>
      <c r="CI45" s="47">
        <f t="shared" si="20"/>
        <v>-9</v>
      </c>
      <c r="CJ45" s="47" t="str">
        <f t="shared" si="20"/>
        <v/>
      </c>
      <c r="CK45" s="47" t="str">
        <f t="shared" si="21"/>
        <v/>
      </c>
      <c r="CL45" s="47" t="str">
        <f t="shared" si="21"/>
        <v/>
      </c>
      <c r="CM45" s="47">
        <f t="shared" si="21"/>
        <v>-5</v>
      </c>
      <c r="CN45" s="47" t="str">
        <f t="shared" si="21"/>
        <v/>
      </c>
      <c r="CO45" s="47" t="str">
        <f t="shared" si="21"/>
        <v/>
      </c>
      <c r="CP45" s="47" t="str">
        <f t="shared" si="21"/>
        <v/>
      </c>
      <c r="CQ45" s="47">
        <f t="shared" si="21"/>
        <v>-6</v>
      </c>
      <c r="CR45" s="47" t="str">
        <f t="shared" si="22"/>
        <v/>
      </c>
      <c r="CS45" s="47" t="str">
        <f t="shared" si="23"/>
        <v/>
      </c>
      <c r="CT45" s="47" t="str">
        <f t="shared" si="24"/>
        <v/>
      </c>
      <c r="CU45" s="47">
        <f t="shared" si="25"/>
        <v>-2</v>
      </c>
      <c r="CV45" s="47" t="str">
        <f t="shared" si="26"/>
        <v/>
      </c>
      <c r="CW45" s="47" t="str">
        <f t="shared" si="27"/>
        <v/>
      </c>
      <c r="CX45" s="47" t="str">
        <f t="shared" si="28"/>
        <v/>
      </c>
      <c r="CY45" s="47">
        <f t="shared" si="29"/>
        <v>-3</v>
      </c>
    </row>
    <row r="46" spans="1:103" s="48" customFormat="1" ht="12" customHeight="1">
      <c r="A46" s="4"/>
      <c r="B46" s="4"/>
      <c r="C46" s="48" t="s">
        <v>92</v>
      </c>
      <c r="G46" s="48">
        <f t="shared" si="2"/>
        <v>20</v>
      </c>
      <c r="H46" s="48" t="str">
        <f t="shared" si="2"/>
        <v/>
      </c>
      <c r="I46" s="48" t="str">
        <f t="shared" si="2"/>
        <v/>
      </c>
      <c r="J46" s="48" t="str">
        <f t="shared" si="2"/>
        <v/>
      </c>
      <c r="K46" s="48">
        <f t="shared" si="2"/>
        <v>14</v>
      </c>
      <c r="L46" s="48" t="str">
        <f t="shared" si="2"/>
        <v/>
      </c>
      <c r="M46" s="48" t="str">
        <f t="shared" si="2"/>
        <v/>
      </c>
      <c r="N46" s="48" t="str">
        <f t="shared" si="2"/>
        <v/>
      </c>
      <c r="O46" s="48">
        <f t="shared" si="2"/>
        <v>6</v>
      </c>
      <c r="P46" s="48" t="str">
        <f t="shared" si="2"/>
        <v/>
      </c>
      <c r="Q46" s="48" t="str">
        <f t="shared" si="3"/>
        <v/>
      </c>
      <c r="R46" s="48" t="str">
        <f t="shared" si="3"/>
        <v/>
      </c>
      <c r="S46" s="48">
        <f t="shared" si="3"/>
        <v>15</v>
      </c>
      <c r="T46" s="48" t="str">
        <f t="shared" si="3"/>
        <v/>
      </c>
      <c r="U46" s="48" t="str">
        <f t="shared" si="3"/>
        <v/>
      </c>
      <c r="V46" s="48" t="str">
        <f t="shared" si="3"/>
        <v/>
      </c>
      <c r="W46" s="48">
        <f t="shared" si="3"/>
        <v>24</v>
      </c>
      <c r="X46" s="48" t="str">
        <f t="shared" si="3"/>
        <v/>
      </c>
      <c r="Y46" s="48" t="str">
        <f t="shared" si="3"/>
        <v/>
      </c>
      <c r="Z46" s="48" t="str">
        <f t="shared" si="3"/>
        <v/>
      </c>
      <c r="AA46" s="48">
        <f t="shared" si="4"/>
        <v>20</v>
      </c>
      <c r="AB46" s="48" t="str">
        <f t="shared" si="4"/>
        <v/>
      </c>
      <c r="AC46" s="48" t="str">
        <f t="shared" si="4"/>
        <v/>
      </c>
      <c r="AD46" s="48" t="str">
        <f t="shared" si="4"/>
        <v/>
      </c>
      <c r="AE46" s="48">
        <f t="shared" si="4"/>
        <v>26</v>
      </c>
      <c r="AF46" s="48" t="str">
        <f t="shared" si="4"/>
        <v/>
      </c>
      <c r="AG46" s="48" t="str">
        <f t="shared" si="4"/>
        <v/>
      </c>
      <c r="AH46" s="48" t="str">
        <f t="shared" si="4"/>
        <v/>
      </c>
      <c r="AI46" s="48">
        <f t="shared" si="4"/>
        <v>13</v>
      </c>
      <c r="AJ46" s="48" t="str">
        <f t="shared" si="4"/>
        <v/>
      </c>
      <c r="AK46" s="48" t="str">
        <f t="shared" si="5"/>
        <v/>
      </c>
      <c r="AL46" s="48" t="str">
        <f t="shared" si="5"/>
        <v/>
      </c>
      <c r="AM46" s="48">
        <f t="shared" si="5"/>
        <v>12</v>
      </c>
      <c r="AN46" s="48" t="str">
        <f t="shared" si="5"/>
        <v/>
      </c>
      <c r="AO46" s="48" t="str">
        <f t="shared" si="5"/>
        <v/>
      </c>
      <c r="AP46" s="48" t="str">
        <f t="shared" si="5"/>
        <v/>
      </c>
      <c r="AQ46" s="48">
        <f t="shared" si="5"/>
        <v>15</v>
      </c>
      <c r="AR46" s="48" t="str">
        <f t="shared" si="5"/>
        <v/>
      </c>
      <c r="AS46" s="48" t="str">
        <f t="shared" si="5"/>
        <v/>
      </c>
      <c r="AT46" s="48" t="str">
        <f t="shared" si="5"/>
        <v/>
      </c>
      <c r="AU46" s="48">
        <f t="shared" si="6"/>
        <v>18</v>
      </c>
      <c r="AV46" s="48" t="str">
        <f t="shared" si="6"/>
        <v/>
      </c>
      <c r="AW46" s="48" t="str">
        <f t="shared" si="6"/>
        <v/>
      </c>
      <c r="AX46" s="48" t="str">
        <f t="shared" si="6"/>
        <v/>
      </c>
      <c r="AY46" s="48">
        <f t="shared" si="6"/>
        <v>10</v>
      </c>
      <c r="AZ46" s="48" t="str">
        <f t="shared" si="7"/>
        <v/>
      </c>
      <c r="BA46" s="48" t="str">
        <f t="shared" si="7"/>
        <v/>
      </c>
      <c r="BB46" s="48" t="str">
        <f t="shared" si="7"/>
        <v/>
      </c>
      <c r="BC46" s="48">
        <f t="shared" si="8"/>
        <v>37</v>
      </c>
      <c r="BD46" s="48" t="str">
        <f t="shared" si="9"/>
        <v/>
      </c>
      <c r="BE46" s="48" t="str">
        <f t="shared" si="9"/>
        <v/>
      </c>
      <c r="BF46" s="48" t="str">
        <f t="shared" si="9"/>
        <v/>
      </c>
      <c r="BG46" s="48">
        <f t="shared" si="10"/>
        <v>6</v>
      </c>
      <c r="BH46" s="48" t="str">
        <f t="shared" si="11"/>
        <v/>
      </c>
      <c r="BI46" s="48" t="str">
        <f t="shared" si="11"/>
        <v/>
      </c>
      <c r="BJ46" s="48" t="str">
        <f t="shared" si="11"/>
        <v/>
      </c>
      <c r="BK46" s="48">
        <f t="shared" si="12"/>
        <v>20</v>
      </c>
      <c r="BL46" s="48" t="str">
        <f t="shared" si="13"/>
        <v/>
      </c>
      <c r="BM46" s="48" t="str">
        <f t="shared" si="13"/>
        <v/>
      </c>
      <c r="BN46" s="48" t="str">
        <f t="shared" si="13"/>
        <v/>
      </c>
      <c r="BO46" s="48">
        <f t="shared" si="14"/>
        <v>31</v>
      </c>
      <c r="BP46" s="48" t="str">
        <f t="shared" si="15"/>
        <v/>
      </c>
      <c r="BQ46" s="48" t="str">
        <f t="shared" si="15"/>
        <v/>
      </c>
      <c r="BR46" s="48" t="str">
        <f t="shared" si="15"/>
        <v/>
      </c>
      <c r="BS46" s="48">
        <f t="shared" si="16"/>
        <v>17</v>
      </c>
      <c r="BT46" s="48" t="str">
        <f t="shared" si="17"/>
        <v/>
      </c>
      <c r="BU46" s="48" t="str">
        <f t="shared" si="17"/>
        <v/>
      </c>
      <c r="BV46" s="48" t="str">
        <f t="shared" si="17"/>
        <v/>
      </c>
      <c r="BW46" s="48">
        <f t="shared" si="18"/>
        <v>26</v>
      </c>
      <c r="BX46" s="48" t="str">
        <f t="shared" si="19"/>
        <v/>
      </c>
      <c r="BY46" s="48" t="str">
        <f t="shared" si="19"/>
        <v/>
      </c>
      <c r="BZ46" s="48" t="str">
        <f t="shared" si="19"/>
        <v/>
      </c>
      <c r="CA46" s="48">
        <f t="shared" si="20"/>
        <v>20</v>
      </c>
      <c r="CB46" s="48" t="str">
        <f t="shared" si="20"/>
        <v/>
      </c>
      <c r="CC46" s="48" t="str">
        <f t="shared" si="20"/>
        <v/>
      </c>
      <c r="CD46" s="48" t="str">
        <f t="shared" si="20"/>
        <v/>
      </c>
      <c r="CE46" s="48">
        <f t="shared" si="20"/>
        <v>2</v>
      </c>
      <c r="CF46" s="48" t="str">
        <f t="shared" si="20"/>
        <v/>
      </c>
      <c r="CG46" s="48" t="str">
        <f t="shared" si="20"/>
        <v/>
      </c>
      <c r="CH46" s="48" t="str">
        <f t="shared" si="20"/>
        <v/>
      </c>
      <c r="CI46" s="48">
        <f t="shared" si="20"/>
        <v>15</v>
      </c>
      <c r="CJ46" s="48" t="str">
        <f t="shared" si="20"/>
        <v/>
      </c>
      <c r="CK46" s="48" t="str">
        <f t="shared" si="21"/>
        <v/>
      </c>
      <c r="CL46" s="48" t="str">
        <f t="shared" si="21"/>
        <v/>
      </c>
      <c r="CM46" s="48">
        <f t="shared" si="21"/>
        <v>2</v>
      </c>
      <c r="CN46" s="48" t="str">
        <f t="shared" si="21"/>
        <v/>
      </c>
      <c r="CO46" s="48" t="str">
        <f t="shared" si="21"/>
        <v/>
      </c>
      <c r="CP46" s="48" t="str">
        <f t="shared" si="21"/>
        <v/>
      </c>
      <c r="CQ46" s="48">
        <f t="shared" si="21"/>
        <v>2</v>
      </c>
      <c r="CR46" s="48" t="str">
        <f t="shared" si="22"/>
        <v/>
      </c>
      <c r="CS46" s="48" t="str">
        <f t="shared" si="23"/>
        <v/>
      </c>
      <c r="CT46" s="48" t="str">
        <f t="shared" si="24"/>
        <v/>
      </c>
      <c r="CU46" s="48">
        <f t="shared" si="25"/>
        <v>15</v>
      </c>
      <c r="CV46" s="48" t="str">
        <f t="shared" si="26"/>
        <v/>
      </c>
      <c r="CW46" s="48" t="str">
        <f t="shared" si="27"/>
        <v/>
      </c>
      <c r="CX46" s="48" t="str">
        <f t="shared" si="28"/>
        <v/>
      </c>
      <c r="CY46" s="48">
        <f t="shared" si="29"/>
        <v>8</v>
      </c>
    </row>
    <row r="47" spans="1:103" s="47" customFormat="1" ht="12" customHeight="1">
      <c r="A47" s="4"/>
      <c r="B47" s="4"/>
      <c r="C47" s="47" t="s">
        <v>93</v>
      </c>
      <c r="G47" s="47">
        <f t="shared" si="2"/>
        <v>-81</v>
      </c>
      <c r="H47" s="47" t="str">
        <f t="shared" si="2"/>
        <v/>
      </c>
      <c r="I47" s="47" t="str">
        <f t="shared" si="2"/>
        <v/>
      </c>
      <c r="J47" s="47" t="str">
        <f t="shared" si="2"/>
        <v/>
      </c>
      <c r="K47" s="47">
        <f t="shared" si="2"/>
        <v>-111</v>
      </c>
      <c r="L47" s="47" t="str">
        <f t="shared" si="2"/>
        <v/>
      </c>
      <c r="M47" s="47" t="str">
        <f t="shared" si="2"/>
        <v/>
      </c>
      <c r="N47" s="47" t="str">
        <f t="shared" si="2"/>
        <v/>
      </c>
      <c r="O47" s="47">
        <f t="shared" si="2"/>
        <v>-106</v>
      </c>
      <c r="P47" s="47" t="str">
        <f t="shared" si="2"/>
        <v/>
      </c>
      <c r="Q47" s="47" t="str">
        <f t="shared" si="3"/>
        <v/>
      </c>
      <c r="R47" s="47" t="str">
        <f t="shared" si="3"/>
        <v/>
      </c>
      <c r="S47" s="47">
        <f t="shared" si="3"/>
        <v>-19</v>
      </c>
      <c r="T47" s="47" t="str">
        <f t="shared" si="3"/>
        <v/>
      </c>
      <c r="U47" s="47" t="str">
        <f t="shared" si="3"/>
        <v/>
      </c>
      <c r="V47" s="47" t="str">
        <f t="shared" si="3"/>
        <v/>
      </c>
      <c r="W47" s="47">
        <f t="shared" si="3"/>
        <v>-29</v>
      </c>
      <c r="X47" s="47" t="str">
        <f t="shared" si="3"/>
        <v/>
      </c>
      <c r="Y47" s="47" t="str">
        <f t="shared" si="3"/>
        <v/>
      </c>
      <c r="Z47" s="47" t="str">
        <f t="shared" si="3"/>
        <v/>
      </c>
      <c r="AA47" s="47">
        <f t="shared" si="4"/>
        <v>-20</v>
      </c>
      <c r="AB47" s="47" t="str">
        <f t="shared" si="4"/>
        <v/>
      </c>
      <c r="AC47" s="47" t="str">
        <f t="shared" si="4"/>
        <v/>
      </c>
      <c r="AD47" s="47" t="str">
        <f t="shared" si="4"/>
        <v/>
      </c>
      <c r="AE47" s="47">
        <f t="shared" si="4"/>
        <v>-22</v>
      </c>
      <c r="AF47" s="47" t="str">
        <f t="shared" si="4"/>
        <v/>
      </c>
      <c r="AG47" s="47" t="str">
        <f t="shared" si="4"/>
        <v/>
      </c>
      <c r="AH47" s="47" t="str">
        <f t="shared" si="4"/>
        <v/>
      </c>
      <c r="AI47" s="47">
        <f t="shared" si="4"/>
        <v>-14</v>
      </c>
      <c r="AJ47" s="47" t="str">
        <f t="shared" si="4"/>
        <v/>
      </c>
      <c r="AK47" s="47" t="str">
        <f t="shared" si="5"/>
        <v/>
      </c>
      <c r="AL47" s="47" t="str">
        <f t="shared" si="5"/>
        <v/>
      </c>
      <c r="AM47" s="47">
        <f t="shared" si="5"/>
        <v>-8</v>
      </c>
      <c r="AN47" s="47" t="str">
        <f t="shared" si="5"/>
        <v/>
      </c>
      <c r="AO47" s="47" t="str">
        <f t="shared" si="5"/>
        <v/>
      </c>
      <c r="AP47" s="47" t="str">
        <f t="shared" si="5"/>
        <v/>
      </c>
      <c r="AQ47" s="47">
        <f t="shared" si="5"/>
        <v>-21</v>
      </c>
      <c r="AR47" s="47" t="str">
        <f t="shared" si="5"/>
        <v/>
      </c>
      <c r="AS47" s="47" t="str">
        <f t="shared" si="5"/>
        <v/>
      </c>
      <c r="AT47" s="47" t="str">
        <f t="shared" si="5"/>
        <v/>
      </c>
      <c r="AU47" s="47">
        <f t="shared" si="6"/>
        <v>-6</v>
      </c>
      <c r="AV47" s="47" t="str">
        <f t="shared" si="6"/>
        <v/>
      </c>
      <c r="AW47" s="47" t="str">
        <f t="shared" si="6"/>
        <v/>
      </c>
      <c r="AX47" s="47" t="str">
        <f t="shared" si="6"/>
        <v/>
      </c>
      <c r="AY47" s="47">
        <f t="shared" si="6"/>
        <v>-20</v>
      </c>
      <c r="AZ47" s="47" t="str">
        <f t="shared" si="7"/>
        <v/>
      </c>
      <c r="BA47" s="47" t="str">
        <f t="shared" si="7"/>
        <v/>
      </c>
      <c r="BB47" s="47" t="str">
        <f t="shared" si="7"/>
        <v/>
      </c>
      <c r="BC47" s="47">
        <f t="shared" si="8"/>
        <v>-3</v>
      </c>
      <c r="BD47" s="47" t="str">
        <f t="shared" si="9"/>
        <v/>
      </c>
      <c r="BE47" s="47" t="str">
        <f t="shared" si="9"/>
        <v/>
      </c>
      <c r="BF47" s="47" t="str">
        <f t="shared" si="9"/>
        <v/>
      </c>
      <c r="BG47" s="47">
        <f t="shared" si="10"/>
        <v>-1</v>
      </c>
      <c r="BH47" s="47" t="str">
        <f t="shared" si="11"/>
        <v/>
      </c>
      <c r="BI47" s="47" t="str">
        <f t="shared" si="11"/>
        <v/>
      </c>
      <c r="BJ47" s="47" t="str">
        <f t="shared" si="11"/>
        <v/>
      </c>
      <c r="BK47" s="47">
        <f t="shared" si="12"/>
        <v>-7</v>
      </c>
      <c r="BL47" s="47" t="str">
        <f t="shared" si="13"/>
        <v/>
      </c>
      <c r="BM47" s="47" t="str">
        <f t="shared" si="13"/>
        <v/>
      </c>
      <c r="BN47" s="47" t="str">
        <f t="shared" si="13"/>
        <v/>
      </c>
      <c r="BO47" s="47">
        <f t="shared" si="14"/>
        <v>-7</v>
      </c>
      <c r="BP47" s="47" t="str">
        <f t="shared" si="15"/>
        <v/>
      </c>
      <c r="BQ47" s="47" t="str">
        <f t="shared" si="15"/>
        <v/>
      </c>
      <c r="BR47" s="47" t="str">
        <f t="shared" si="15"/>
        <v/>
      </c>
      <c r="BS47" s="47">
        <f t="shared" si="16"/>
        <v>-8</v>
      </c>
      <c r="BT47" s="47" t="str">
        <f t="shared" si="17"/>
        <v/>
      </c>
      <c r="BU47" s="47" t="str">
        <f t="shared" si="17"/>
        <v/>
      </c>
      <c r="BV47" s="47" t="str">
        <f t="shared" si="17"/>
        <v/>
      </c>
      <c r="BW47" s="47">
        <f t="shared" si="18"/>
        <v>-11</v>
      </c>
      <c r="BX47" s="47" t="str">
        <f t="shared" si="19"/>
        <v/>
      </c>
      <c r="BY47" s="47" t="str">
        <f t="shared" si="19"/>
        <v/>
      </c>
      <c r="BZ47" s="47" t="str">
        <f t="shared" si="19"/>
        <v/>
      </c>
      <c r="CA47" s="47">
        <f t="shared" si="20"/>
        <v>-14</v>
      </c>
      <c r="CB47" s="47" t="str">
        <f t="shared" si="20"/>
        <v/>
      </c>
      <c r="CC47" s="47" t="str">
        <f t="shared" si="20"/>
        <v/>
      </c>
      <c r="CD47" s="47" t="str">
        <f t="shared" si="20"/>
        <v/>
      </c>
      <c r="CE47" s="47">
        <f t="shared" si="20"/>
        <v>-21</v>
      </c>
      <c r="CF47" s="47" t="str">
        <f t="shared" si="20"/>
        <v/>
      </c>
      <c r="CG47" s="47" t="str">
        <f t="shared" si="20"/>
        <v/>
      </c>
      <c r="CH47" s="47" t="str">
        <f t="shared" si="20"/>
        <v/>
      </c>
      <c r="CI47" s="47">
        <f t="shared" si="20"/>
        <v>-19</v>
      </c>
      <c r="CJ47" s="47" t="str">
        <f t="shared" si="20"/>
        <v/>
      </c>
      <c r="CK47" s="47" t="str">
        <f t="shared" si="21"/>
        <v/>
      </c>
      <c r="CL47" s="47" t="str">
        <f t="shared" si="21"/>
        <v/>
      </c>
      <c r="CM47" s="47">
        <f t="shared" si="21"/>
        <v>-2</v>
      </c>
      <c r="CN47" s="47" t="str">
        <f t="shared" si="21"/>
        <v/>
      </c>
      <c r="CO47" s="47" t="str">
        <f t="shared" si="21"/>
        <v/>
      </c>
      <c r="CP47" s="47" t="str">
        <f t="shared" si="21"/>
        <v/>
      </c>
      <c r="CQ47" s="47">
        <f t="shared" si="21"/>
        <v>-19</v>
      </c>
      <c r="CR47" s="47" t="str">
        <f t="shared" si="22"/>
        <v/>
      </c>
      <c r="CS47" s="47" t="str">
        <f t="shared" si="23"/>
        <v/>
      </c>
      <c r="CT47" s="47" t="str">
        <f t="shared" si="24"/>
        <v/>
      </c>
      <c r="CU47" s="47">
        <f t="shared" si="25"/>
        <v>-15</v>
      </c>
      <c r="CV47" s="47" t="str">
        <f t="shared" si="26"/>
        <v/>
      </c>
      <c r="CW47" s="47" t="str">
        <f t="shared" si="27"/>
        <v/>
      </c>
      <c r="CX47" s="47" t="str">
        <f t="shared" si="28"/>
        <v/>
      </c>
      <c r="CY47" s="47">
        <f t="shared" si="29"/>
        <v>-7</v>
      </c>
    </row>
    <row r="48" spans="1:103" s="4" customFormat="1" ht="12" customHeight="1">
      <c r="D48" s="2"/>
      <c r="E48" s="2"/>
      <c r="F48" s="2"/>
      <c r="G48" s="2"/>
      <c r="H48" s="49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103" s="4" customFormat="1" ht="12" customHeight="1">
      <c r="D49" s="2"/>
      <c r="E49" s="2"/>
      <c r="F49" s="2"/>
      <c r="G49" s="2"/>
      <c r="H49" s="49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103" s="46" customFormat="1" ht="12" customHeight="1">
      <c r="A50" s="4"/>
      <c r="B50" s="4"/>
      <c r="C50" s="46" t="s">
        <v>95</v>
      </c>
      <c r="G50" s="46">
        <f t="shared" ref="G50:AT50" si="30">IF( LEN( G42 ) = 0, "", ABS( G42 ) + ABS( G43 ) )</f>
        <v>38</v>
      </c>
      <c r="H50" s="46" t="str">
        <f t="shared" si="30"/>
        <v/>
      </c>
      <c r="I50" s="46" t="str">
        <f t="shared" si="30"/>
        <v/>
      </c>
      <c r="J50" s="46" t="str">
        <f t="shared" si="30"/>
        <v/>
      </c>
      <c r="K50" s="46">
        <f t="shared" si="30"/>
        <v>57</v>
      </c>
      <c r="L50" s="46" t="str">
        <f t="shared" si="30"/>
        <v/>
      </c>
      <c r="M50" s="46" t="str">
        <f t="shared" si="30"/>
        <v/>
      </c>
      <c r="N50" s="46" t="str">
        <f t="shared" si="30"/>
        <v/>
      </c>
      <c r="O50" s="46">
        <f t="shared" si="30"/>
        <v>62</v>
      </c>
      <c r="P50" s="46" t="str">
        <f t="shared" si="30"/>
        <v/>
      </c>
      <c r="Q50" s="46" t="str">
        <f t="shared" si="30"/>
        <v/>
      </c>
      <c r="R50" s="46" t="str">
        <f t="shared" si="30"/>
        <v/>
      </c>
      <c r="S50" s="46">
        <f t="shared" si="30"/>
        <v>34</v>
      </c>
      <c r="T50" s="46" t="str">
        <f t="shared" si="30"/>
        <v/>
      </c>
      <c r="U50" s="46" t="str">
        <f t="shared" si="30"/>
        <v/>
      </c>
      <c r="V50" s="46" t="str">
        <f t="shared" si="30"/>
        <v/>
      </c>
      <c r="W50" s="46">
        <f t="shared" si="30"/>
        <v>22</v>
      </c>
      <c r="X50" s="46" t="str">
        <f t="shared" si="30"/>
        <v/>
      </c>
      <c r="Y50" s="46" t="str">
        <f t="shared" si="30"/>
        <v/>
      </c>
      <c r="Z50" s="46" t="str">
        <f t="shared" si="30"/>
        <v/>
      </c>
      <c r="AA50" s="46">
        <f t="shared" si="30"/>
        <v>31</v>
      </c>
      <c r="AB50" s="46" t="str">
        <f t="shared" si="30"/>
        <v/>
      </c>
      <c r="AC50" s="46" t="str">
        <f t="shared" si="30"/>
        <v/>
      </c>
      <c r="AD50" s="46" t="str">
        <f t="shared" si="30"/>
        <v/>
      </c>
      <c r="AE50" s="46">
        <f t="shared" si="30"/>
        <v>41</v>
      </c>
      <c r="AF50" s="46" t="str">
        <f t="shared" si="30"/>
        <v/>
      </c>
      <c r="AG50" s="46" t="str">
        <f t="shared" si="30"/>
        <v/>
      </c>
      <c r="AH50" s="46" t="str">
        <f t="shared" si="30"/>
        <v/>
      </c>
      <c r="AI50" s="46">
        <f t="shared" si="30"/>
        <v>17</v>
      </c>
      <c r="AJ50" s="46" t="str">
        <f t="shared" si="30"/>
        <v/>
      </c>
      <c r="AK50" s="46" t="str">
        <f t="shared" si="30"/>
        <v/>
      </c>
      <c r="AL50" s="46" t="str">
        <f t="shared" si="30"/>
        <v/>
      </c>
      <c r="AM50" s="46">
        <f t="shared" si="30"/>
        <v>14</v>
      </c>
      <c r="AN50" s="46" t="str">
        <f t="shared" si="30"/>
        <v/>
      </c>
      <c r="AO50" s="46" t="str">
        <f t="shared" si="30"/>
        <v/>
      </c>
      <c r="AP50" s="46" t="str">
        <f t="shared" si="30"/>
        <v/>
      </c>
      <c r="AQ50" s="46">
        <f t="shared" si="30"/>
        <v>24</v>
      </c>
      <c r="AR50" s="46" t="str">
        <f t="shared" si="30"/>
        <v/>
      </c>
      <c r="AS50" s="46" t="str">
        <f t="shared" si="30"/>
        <v/>
      </c>
      <c r="AT50" s="46" t="str">
        <f t="shared" si="30"/>
        <v/>
      </c>
      <c r="AU50" s="46">
        <f t="shared" ref="AU50:BW50" si="31">IF( LEN( AU42 ) = 0, "", ABS( AU42 ) + ABS( AU43 ) )</f>
        <v>25</v>
      </c>
      <c r="AV50" s="46" t="str">
        <f t="shared" si="31"/>
        <v/>
      </c>
      <c r="AW50" s="46" t="str">
        <f t="shared" si="31"/>
        <v/>
      </c>
      <c r="AX50" s="46" t="str">
        <f t="shared" si="31"/>
        <v/>
      </c>
      <c r="AY50" s="46">
        <f t="shared" si="31"/>
        <v>26</v>
      </c>
      <c r="AZ50" s="46" t="str">
        <f t="shared" ref="AZ50:BS50" si="32">IF( LEN( AZ42 ) = 0, "", ABS( AZ42 ) + ABS( AZ43 ) )</f>
        <v/>
      </c>
      <c r="BA50" s="46" t="str">
        <f t="shared" si="32"/>
        <v/>
      </c>
      <c r="BB50" s="46" t="str">
        <f t="shared" si="32"/>
        <v/>
      </c>
      <c r="BC50" s="46">
        <f t="shared" si="32"/>
        <v>23</v>
      </c>
      <c r="BD50" s="46" t="str">
        <f t="shared" si="32"/>
        <v/>
      </c>
      <c r="BE50" s="46" t="str">
        <f t="shared" si="32"/>
        <v/>
      </c>
      <c r="BF50" s="46" t="str">
        <f t="shared" si="32"/>
        <v/>
      </c>
      <c r="BG50" s="46">
        <f t="shared" si="32"/>
        <v>14</v>
      </c>
      <c r="BH50" s="46" t="str">
        <f t="shared" si="32"/>
        <v/>
      </c>
      <c r="BI50" s="46" t="str">
        <f t="shared" si="32"/>
        <v/>
      </c>
      <c r="BJ50" s="46" t="str">
        <f t="shared" si="32"/>
        <v/>
      </c>
      <c r="BK50" s="46">
        <f t="shared" si="32"/>
        <v>11</v>
      </c>
      <c r="BL50" s="46" t="str">
        <f t="shared" si="32"/>
        <v/>
      </c>
      <c r="BM50" s="46" t="str">
        <f t="shared" si="32"/>
        <v/>
      </c>
      <c r="BN50" s="46" t="str">
        <f t="shared" si="32"/>
        <v/>
      </c>
      <c r="BO50" s="46">
        <f t="shared" si="32"/>
        <v>16</v>
      </c>
      <c r="BP50" s="46" t="str">
        <f t="shared" si="32"/>
        <v/>
      </c>
      <c r="BQ50" s="46" t="str">
        <f t="shared" si="32"/>
        <v/>
      </c>
      <c r="BR50" s="46" t="str">
        <f t="shared" si="32"/>
        <v/>
      </c>
      <c r="BS50" s="46">
        <f t="shared" si="32"/>
        <v>15</v>
      </c>
      <c r="BT50" s="46" t="str">
        <f t="shared" si="31"/>
        <v/>
      </c>
      <c r="BU50" s="46" t="str">
        <f t="shared" si="31"/>
        <v/>
      </c>
      <c r="BV50" s="46" t="str">
        <f t="shared" si="31"/>
        <v/>
      </c>
      <c r="BW50" s="46">
        <f t="shared" si="31"/>
        <v>33</v>
      </c>
      <c r="BX50" s="46" t="str">
        <f t="shared" ref="BX50:CE50" si="33">IF( LEN( BX42 ) = 0, "", ABS( BX42 ) + ABS( BX43 ) )</f>
        <v/>
      </c>
      <c r="BY50" s="46" t="str">
        <f t="shared" si="33"/>
        <v/>
      </c>
      <c r="BZ50" s="46" t="str">
        <f t="shared" si="33"/>
        <v/>
      </c>
      <c r="CA50" s="46">
        <f t="shared" si="33"/>
        <v>36</v>
      </c>
      <c r="CB50" s="46" t="str">
        <f t="shared" si="33"/>
        <v/>
      </c>
      <c r="CC50" s="46" t="str">
        <f t="shared" si="33"/>
        <v/>
      </c>
      <c r="CD50" s="46" t="str">
        <f t="shared" si="33"/>
        <v/>
      </c>
      <c r="CE50" s="46">
        <f t="shared" si="33"/>
        <v>24</v>
      </c>
      <c r="CF50" s="46" t="str">
        <f t="shared" ref="CF50:CI50" si="34">IF( LEN( CF42 ) = 0, "", ABS( CF42 ) + ABS( CF43 ) )</f>
        <v/>
      </c>
      <c r="CG50" s="46" t="str">
        <f t="shared" si="34"/>
        <v/>
      </c>
      <c r="CH50" s="46" t="str">
        <f t="shared" si="34"/>
        <v/>
      </c>
      <c r="CI50" s="46">
        <f t="shared" si="34"/>
        <v>6</v>
      </c>
      <c r="CJ50" s="46" t="str">
        <f t="shared" ref="CJ50:CM50" si="35">IF( LEN( CJ42 ) = 0, "", ABS( CJ42 ) + ABS( CJ43 ) )</f>
        <v/>
      </c>
      <c r="CK50" s="46" t="str">
        <f t="shared" si="35"/>
        <v/>
      </c>
      <c r="CL50" s="46" t="str">
        <f t="shared" si="35"/>
        <v/>
      </c>
      <c r="CM50" s="46">
        <f t="shared" si="35"/>
        <v>22</v>
      </c>
      <c r="CN50" s="46" t="str">
        <f t="shared" ref="CN50:CQ50" si="36">IF( LEN( CN42 ) = 0, "", ABS( CN42 ) + ABS( CN43 ) )</f>
        <v/>
      </c>
      <c r="CO50" s="46" t="str">
        <f t="shared" si="36"/>
        <v/>
      </c>
      <c r="CP50" s="46" t="str">
        <f t="shared" si="36"/>
        <v/>
      </c>
      <c r="CQ50" s="46">
        <f t="shared" si="36"/>
        <v>11</v>
      </c>
      <c r="CR50" s="46" t="str">
        <f t="shared" ref="CR50:CU50" si="37">IF( LEN( CR42 ) = 0, "", ABS( CR42 ) + ABS( CR43 ) )</f>
        <v/>
      </c>
      <c r="CS50" s="46" t="str">
        <f t="shared" si="37"/>
        <v/>
      </c>
      <c r="CT50" s="46" t="str">
        <f t="shared" si="37"/>
        <v/>
      </c>
      <c r="CU50" s="46">
        <f t="shared" si="37"/>
        <v>9</v>
      </c>
      <c r="CV50" s="46" t="str">
        <f t="shared" ref="CV50:CY50" si="38">IF( LEN( CV42 ) = 0, "", ABS( CV42 ) + ABS( CV43 ) )</f>
        <v/>
      </c>
      <c r="CW50" s="46" t="str">
        <f t="shared" si="38"/>
        <v/>
      </c>
      <c r="CX50" s="46" t="str">
        <f t="shared" si="38"/>
        <v/>
      </c>
      <c r="CY50" s="46">
        <f t="shared" si="38"/>
        <v>8</v>
      </c>
    </row>
    <row r="51" spans="1:103" s="50" customFormat="1" ht="12" customHeight="1">
      <c r="A51" s="4"/>
      <c r="B51" s="4"/>
      <c r="C51" s="50" t="s">
        <v>96</v>
      </c>
      <c r="G51" s="50">
        <f t="shared" ref="G51:AP51" si="39">IF( LEN( G44 ) = 0, "", ABS( G44 ) + ABS( G45 ) )</f>
        <v>68</v>
      </c>
      <c r="H51" s="50" t="str">
        <f t="shared" si="39"/>
        <v/>
      </c>
      <c r="I51" s="50" t="str">
        <f t="shared" si="39"/>
        <v/>
      </c>
      <c r="J51" s="50" t="str">
        <f t="shared" si="39"/>
        <v/>
      </c>
      <c r="K51" s="50">
        <f t="shared" si="39"/>
        <v>118</v>
      </c>
      <c r="L51" s="50" t="str">
        <f t="shared" si="39"/>
        <v/>
      </c>
      <c r="M51" s="50" t="str">
        <f t="shared" si="39"/>
        <v/>
      </c>
      <c r="N51" s="50" t="str">
        <f t="shared" si="39"/>
        <v/>
      </c>
      <c r="O51" s="50">
        <f t="shared" si="39"/>
        <v>79</v>
      </c>
      <c r="P51" s="50" t="str">
        <f t="shared" si="39"/>
        <v/>
      </c>
      <c r="Q51" s="50" t="str">
        <f t="shared" si="39"/>
        <v/>
      </c>
      <c r="R51" s="50" t="str">
        <f t="shared" si="39"/>
        <v/>
      </c>
      <c r="S51" s="50">
        <f t="shared" si="39"/>
        <v>42</v>
      </c>
      <c r="T51" s="50" t="str">
        <f t="shared" si="39"/>
        <v/>
      </c>
      <c r="U51" s="50" t="str">
        <f t="shared" si="39"/>
        <v/>
      </c>
      <c r="V51" s="50" t="str">
        <f t="shared" si="39"/>
        <v/>
      </c>
      <c r="W51" s="50">
        <f t="shared" si="39"/>
        <v>46</v>
      </c>
      <c r="X51" s="50" t="str">
        <f t="shared" si="39"/>
        <v/>
      </c>
      <c r="Y51" s="50" t="str">
        <f t="shared" si="39"/>
        <v/>
      </c>
      <c r="Z51" s="50" t="str">
        <f t="shared" si="39"/>
        <v/>
      </c>
      <c r="AA51" s="50">
        <f t="shared" si="39"/>
        <v>39</v>
      </c>
      <c r="AB51" s="50" t="str">
        <f t="shared" si="39"/>
        <v/>
      </c>
      <c r="AC51" s="50" t="str">
        <f t="shared" si="39"/>
        <v/>
      </c>
      <c r="AD51" s="50" t="str">
        <f t="shared" si="39"/>
        <v/>
      </c>
      <c r="AE51" s="50">
        <f t="shared" si="39"/>
        <v>32</v>
      </c>
      <c r="AF51" s="50" t="str">
        <f t="shared" si="39"/>
        <v/>
      </c>
      <c r="AG51" s="50" t="str">
        <f t="shared" si="39"/>
        <v/>
      </c>
      <c r="AH51" s="50" t="str">
        <f t="shared" si="39"/>
        <v/>
      </c>
      <c r="AI51" s="50">
        <f t="shared" si="39"/>
        <v>6</v>
      </c>
      <c r="AJ51" s="50" t="str">
        <f t="shared" si="39"/>
        <v/>
      </c>
      <c r="AK51" s="50" t="str">
        <f t="shared" si="39"/>
        <v/>
      </c>
      <c r="AL51" s="50" t="str">
        <f t="shared" si="39"/>
        <v/>
      </c>
      <c r="AM51" s="50">
        <f t="shared" si="39"/>
        <v>23</v>
      </c>
      <c r="AN51" s="50" t="str">
        <f t="shared" si="39"/>
        <v/>
      </c>
      <c r="AO51" s="50" t="str">
        <f t="shared" si="39"/>
        <v/>
      </c>
      <c r="AP51" s="50" t="str">
        <f t="shared" si="39"/>
        <v/>
      </c>
      <c r="AQ51" s="50">
        <f>IF( LEN( AQ44 ) = 0, "", ABS( AQ44 ) + ABS( AQ45 ) )</f>
        <v>20</v>
      </c>
      <c r="AR51" s="50" t="str">
        <f t="shared" ref="AR51:AY51" si="40">IF( LEN( AR44 ) = 0, "", ABS( AR44 ) + ABS( AR45 ) )</f>
        <v/>
      </c>
      <c r="AS51" s="50" t="str">
        <f t="shared" si="40"/>
        <v/>
      </c>
      <c r="AT51" s="50" t="str">
        <f t="shared" si="40"/>
        <v/>
      </c>
      <c r="AU51" s="50">
        <f t="shared" si="40"/>
        <v>11</v>
      </c>
      <c r="AV51" s="50" t="str">
        <f t="shared" si="40"/>
        <v/>
      </c>
      <c r="AW51" s="50" t="str">
        <f t="shared" si="40"/>
        <v/>
      </c>
      <c r="AX51" s="50" t="str">
        <f t="shared" si="40"/>
        <v/>
      </c>
      <c r="AY51" s="50">
        <f t="shared" si="40"/>
        <v>20</v>
      </c>
      <c r="AZ51" s="50" t="str">
        <f t="shared" ref="AZ51:BW51" si="41">IF( LEN( AZ44 ) = 0, "", ABS( AZ44 ) + ABS( AZ45 ) )</f>
        <v/>
      </c>
      <c r="BA51" s="50" t="str">
        <f t="shared" si="41"/>
        <v/>
      </c>
      <c r="BB51" s="50" t="str">
        <f t="shared" si="41"/>
        <v/>
      </c>
      <c r="BC51" s="50">
        <f t="shared" si="41"/>
        <v>17</v>
      </c>
      <c r="BD51" s="50" t="str">
        <f t="shared" ref="BD51:BS51" si="42">IF( LEN( BD44 ) = 0, "", ABS( BD44 ) + ABS( BD45 ) )</f>
        <v/>
      </c>
      <c r="BE51" s="50" t="str">
        <f t="shared" si="42"/>
        <v/>
      </c>
      <c r="BF51" s="50" t="str">
        <f t="shared" si="42"/>
        <v/>
      </c>
      <c r="BG51" s="50">
        <f t="shared" si="42"/>
        <v>85</v>
      </c>
      <c r="BH51" s="50" t="str">
        <f t="shared" si="42"/>
        <v/>
      </c>
      <c r="BI51" s="50" t="str">
        <f t="shared" si="42"/>
        <v/>
      </c>
      <c r="BJ51" s="50" t="str">
        <f t="shared" si="42"/>
        <v/>
      </c>
      <c r="BK51" s="50">
        <f t="shared" si="42"/>
        <v>12</v>
      </c>
      <c r="BL51" s="50" t="str">
        <f t="shared" si="42"/>
        <v/>
      </c>
      <c r="BM51" s="50" t="str">
        <f t="shared" si="42"/>
        <v/>
      </c>
      <c r="BN51" s="50" t="str">
        <f t="shared" si="42"/>
        <v/>
      </c>
      <c r="BO51" s="50">
        <f t="shared" si="42"/>
        <v>13</v>
      </c>
      <c r="BP51" s="50" t="str">
        <f t="shared" si="42"/>
        <v/>
      </c>
      <c r="BQ51" s="50" t="str">
        <f t="shared" si="42"/>
        <v/>
      </c>
      <c r="BR51" s="50" t="str">
        <f t="shared" si="42"/>
        <v/>
      </c>
      <c r="BS51" s="50">
        <f t="shared" si="42"/>
        <v>12</v>
      </c>
      <c r="BT51" s="50" t="str">
        <f t="shared" si="41"/>
        <v/>
      </c>
      <c r="BU51" s="50" t="str">
        <f t="shared" si="41"/>
        <v/>
      </c>
      <c r="BV51" s="50" t="str">
        <f t="shared" si="41"/>
        <v/>
      </c>
      <c r="BW51" s="50">
        <f t="shared" si="41"/>
        <v>23</v>
      </c>
      <c r="BX51" s="50" t="str">
        <f t="shared" ref="BX51:CE51" si="43">IF( LEN( BX44 ) = 0, "", ABS( BX44 ) + ABS( BX45 ) )</f>
        <v/>
      </c>
      <c r="BY51" s="50" t="str">
        <f t="shared" si="43"/>
        <v/>
      </c>
      <c r="BZ51" s="50" t="str">
        <f t="shared" si="43"/>
        <v/>
      </c>
      <c r="CA51" s="50">
        <f t="shared" si="43"/>
        <v>20</v>
      </c>
      <c r="CB51" s="50" t="str">
        <f t="shared" si="43"/>
        <v/>
      </c>
      <c r="CC51" s="50" t="str">
        <f t="shared" si="43"/>
        <v/>
      </c>
      <c r="CD51" s="50" t="str">
        <f t="shared" si="43"/>
        <v/>
      </c>
      <c r="CE51" s="50">
        <f t="shared" si="43"/>
        <v>12</v>
      </c>
      <c r="CF51" s="50" t="str">
        <f t="shared" ref="CF51:CI51" si="44">IF( LEN( CF44 ) = 0, "", ABS( CF44 ) + ABS( CF45 ) )</f>
        <v/>
      </c>
      <c r="CG51" s="50" t="str">
        <f t="shared" si="44"/>
        <v/>
      </c>
      <c r="CH51" s="50" t="str">
        <f t="shared" si="44"/>
        <v/>
      </c>
      <c r="CI51" s="50">
        <f t="shared" si="44"/>
        <v>12</v>
      </c>
      <c r="CJ51" s="50" t="str">
        <f t="shared" ref="CJ51:CM51" si="45">IF( LEN( CJ44 ) = 0, "", ABS( CJ44 ) + ABS( CJ45 ) )</f>
        <v/>
      </c>
      <c r="CK51" s="50" t="str">
        <f t="shared" si="45"/>
        <v/>
      </c>
      <c r="CL51" s="50" t="str">
        <f t="shared" si="45"/>
        <v/>
      </c>
      <c r="CM51" s="50">
        <f t="shared" si="45"/>
        <v>9</v>
      </c>
      <c r="CN51" s="50" t="str">
        <f t="shared" ref="CN51:CQ51" si="46">IF( LEN( CN44 ) = 0, "", ABS( CN44 ) + ABS( CN45 ) )</f>
        <v/>
      </c>
      <c r="CO51" s="50" t="str">
        <f t="shared" si="46"/>
        <v/>
      </c>
      <c r="CP51" s="50" t="str">
        <f t="shared" si="46"/>
        <v/>
      </c>
      <c r="CQ51" s="50">
        <f t="shared" si="46"/>
        <v>11</v>
      </c>
      <c r="CR51" s="50" t="str">
        <f t="shared" ref="CR51:CU51" si="47">IF( LEN( CR44 ) = 0, "", ABS( CR44 ) + ABS( CR45 ) )</f>
        <v/>
      </c>
      <c r="CS51" s="50" t="str">
        <f t="shared" si="47"/>
        <v/>
      </c>
      <c r="CT51" s="50" t="str">
        <f t="shared" si="47"/>
        <v/>
      </c>
      <c r="CU51" s="50">
        <f t="shared" si="47"/>
        <v>7</v>
      </c>
      <c r="CV51" s="50" t="str">
        <f t="shared" ref="CV51:CY51" si="48">IF( LEN( CV44 ) = 0, "", ABS( CV44 ) + ABS( CV45 ) )</f>
        <v/>
      </c>
      <c r="CW51" s="50" t="str">
        <f t="shared" si="48"/>
        <v/>
      </c>
      <c r="CX51" s="50" t="str">
        <f t="shared" si="48"/>
        <v/>
      </c>
      <c r="CY51" s="50">
        <f t="shared" si="48"/>
        <v>7</v>
      </c>
    </row>
    <row r="52" spans="1:103" s="47" customFormat="1" ht="12" customHeight="1">
      <c r="A52" s="4"/>
      <c r="B52" s="4"/>
      <c r="C52" s="47" t="s">
        <v>97</v>
      </c>
      <c r="G52" s="47">
        <f>IF( LEN( G46 ) = 0, "", ABS( G46 ) + ABS( G47 ) )</f>
        <v>101</v>
      </c>
      <c r="H52" s="47" t="str">
        <f t="shared" ref="H52:AU52" si="49">IF( LEN( H46 ) = 0, "", ABS( H46 ) + ABS( H47 ) )</f>
        <v/>
      </c>
      <c r="I52" s="47" t="str">
        <f t="shared" si="49"/>
        <v/>
      </c>
      <c r="J52" s="47" t="str">
        <f t="shared" si="49"/>
        <v/>
      </c>
      <c r="K52" s="47">
        <f t="shared" si="49"/>
        <v>125</v>
      </c>
      <c r="L52" s="47" t="str">
        <f t="shared" si="49"/>
        <v/>
      </c>
      <c r="M52" s="47" t="str">
        <f t="shared" si="49"/>
        <v/>
      </c>
      <c r="N52" s="47" t="str">
        <f t="shared" si="49"/>
        <v/>
      </c>
      <c r="O52" s="47">
        <f t="shared" si="49"/>
        <v>112</v>
      </c>
      <c r="P52" s="47" t="str">
        <f t="shared" si="49"/>
        <v/>
      </c>
      <c r="Q52" s="47" t="str">
        <f t="shared" si="49"/>
        <v/>
      </c>
      <c r="R52" s="47" t="str">
        <f t="shared" si="49"/>
        <v/>
      </c>
      <c r="S52" s="47">
        <f t="shared" si="49"/>
        <v>34</v>
      </c>
      <c r="T52" s="47" t="str">
        <f t="shared" si="49"/>
        <v/>
      </c>
      <c r="U52" s="47" t="str">
        <f t="shared" si="49"/>
        <v/>
      </c>
      <c r="V52" s="47" t="str">
        <f t="shared" si="49"/>
        <v/>
      </c>
      <c r="W52" s="47">
        <f t="shared" si="49"/>
        <v>53</v>
      </c>
      <c r="X52" s="47" t="str">
        <f t="shared" si="49"/>
        <v/>
      </c>
      <c r="Y52" s="47" t="str">
        <f t="shared" si="49"/>
        <v/>
      </c>
      <c r="Z52" s="47" t="str">
        <f t="shared" si="49"/>
        <v/>
      </c>
      <c r="AA52" s="47">
        <f t="shared" si="49"/>
        <v>40</v>
      </c>
      <c r="AB52" s="47" t="str">
        <f t="shared" si="49"/>
        <v/>
      </c>
      <c r="AC52" s="47" t="str">
        <f t="shared" si="49"/>
        <v/>
      </c>
      <c r="AD52" s="47" t="str">
        <f t="shared" si="49"/>
        <v/>
      </c>
      <c r="AE52" s="47">
        <f t="shared" si="49"/>
        <v>48</v>
      </c>
      <c r="AF52" s="47" t="str">
        <f t="shared" si="49"/>
        <v/>
      </c>
      <c r="AG52" s="47" t="str">
        <f t="shared" si="49"/>
        <v/>
      </c>
      <c r="AH52" s="47" t="str">
        <f t="shared" si="49"/>
        <v/>
      </c>
      <c r="AI52" s="47">
        <f t="shared" si="49"/>
        <v>27</v>
      </c>
      <c r="AJ52" s="47" t="str">
        <f t="shared" si="49"/>
        <v/>
      </c>
      <c r="AK52" s="47" t="str">
        <f t="shared" si="49"/>
        <v/>
      </c>
      <c r="AL52" s="47" t="str">
        <f t="shared" si="49"/>
        <v/>
      </c>
      <c r="AM52" s="47">
        <f t="shared" si="49"/>
        <v>20</v>
      </c>
      <c r="AN52" s="47" t="str">
        <f t="shared" si="49"/>
        <v/>
      </c>
      <c r="AO52" s="47" t="str">
        <f t="shared" si="49"/>
        <v/>
      </c>
      <c r="AP52" s="47" t="str">
        <f t="shared" si="49"/>
        <v/>
      </c>
      <c r="AQ52" s="47">
        <f t="shared" si="49"/>
        <v>36</v>
      </c>
      <c r="AR52" s="47" t="str">
        <f t="shared" si="49"/>
        <v/>
      </c>
      <c r="AS52" s="47" t="str">
        <f t="shared" si="49"/>
        <v/>
      </c>
      <c r="AT52" s="47" t="str">
        <f t="shared" si="49"/>
        <v/>
      </c>
      <c r="AU52" s="47">
        <f t="shared" si="49"/>
        <v>24</v>
      </c>
      <c r="AV52" s="47" t="str">
        <f t="shared" ref="AV52:BW52" si="50">IF( LEN( AV46 ) = 0, "", ABS( AV46 ) + ABS( AV47 ) )</f>
        <v/>
      </c>
      <c r="AW52" s="47" t="str">
        <f t="shared" si="50"/>
        <v/>
      </c>
      <c r="AX52" s="47" t="str">
        <f t="shared" si="50"/>
        <v/>
      </c>
      <c r="AY52" s="47">
        <f t="shared" si="50"/>
        <v>30</v>
      </c>
      <c r="AZ52" s="47" t="str">
        <f t="shared" ref="AZ52:BS52" si="51">IF( LEN( AZ46 ) = 0, "", ABS( AZ46 ) + ABS( AZ47 ) )</f>
        <v/>
      </c>
      <c r="BA52" s="47" t="str">
        <f t="shared" si="51"/>
        <v/>
      </c>
      <c r="BB52" s="47" t="str">
        <f t="shared" si="51"/>
        <v/>
      </c>
      <c r="BC52" s="47">
        <f t="shared" si="51"/>
        <v>40</v>
      </c>
      <c r="BD52" s="47" t="str">
        <f t="shared" si="51"/>
        <v/>
      </c>
      <c r="BE52" s="47" t="str">
        <f t="shared" si="51"/>
        <v/>
      </c>
      <c r="BF52" s="47" t="str">
        <f t="shared" si="51"/>
        <v/>
      </c>
      <c r="BG52" s="47">
        <f t="shared" si="51"/>
        <v>7</v>
      </c>
      <c r="BH52" s="47" t="str">
        <f t="shared" si="51"/>
        <v/>
      </c>
      <c r="BI52" s="47" t="str">
        <f t="shared" si="51"/>
        <v/>
      </c>
      <c r="BJ52" s="47" t="str">
        <f t="shared" si="51"/>
        <v/>
      </c>
      <c r="BK52" s="47">
        <f t="shared" si="51"/>
        <v>27</v>
      </c>
      <c r="BL52" s="47" t="str">
        <f t="shared" si="51"/>
        <v/>
      </c>
      <c r="BM52" s="47" t="str">
        <f t="shared" si="51"/>
        <v/>
      </c>
      <c r="BN52" s="47" t="str">
        <f t="shared" si="51"/>
        <v/>
      </c>
      <c r="BO52" s="47">
        <f t="shared" si="51"/>
        <v>38</v>
      </c>
      <c r="BP52" s="47" t="str">
        <f t="shared" si="51"/>
        <v/>
      </c>
      <c r="BQ52" s="47" t="str">
        <f t="shared" si="51"/>
        <v/>
      </c>
      <c r="BR52" s="47" t="str">
        <f t="shared" si="51"/>
        <v/>
      </c>
      <c r="BS52" s="47">
        <f t="shared" si="51"/>
        <v>25</v>
      </c>
      <c r="BT52" s="47" t="str">
        <f t="shared" si="50"/>
        <v/>
      </c>
      <c r="BU52" s="47" t="str">
        <f t="shared" si="50"/>
        <v/>
      </c>
      <c r="BV52" s="47" t="str">
        <f t="shared" si="50"/>
        <v/>
      </c>
      <c r="BW52" s="47">
        <f t="shared" si="50"/>
        <v>37</v>
      </c>
      <c r="BX52" s="47" t="str">
        <f t="shared" ref="BX52:CE52" si="52">IF( LEN( BX46 ) = 0, "", ABS( BX46 ) + ABS( BX47 ) )</f>
        <v/>
      </c>
      <c r="BY52" s="47" t="str">
        <f t="shared" si="52"/>
        <v/>
      </c>
      <c r="BZ52" s="47" t="str">
        <f t="shared" si="52"/>
        <v/>
      </c>
      <c r="CA52" s="47">
        <f t="shared" si="52"/>
        <v>34</v>
      </c>
      <c r="CB52" s="47" t="str">
        <f t="shared" si="52"/>
        <v/>
      </c>
      <c r="CC52" s="47" t="str">
        <f t="shared" si="52"/>
        <v/>
      </c>
      <c r="CD52" s="47" t="str">
        <f t="shared" si="52"/>
        <v/>
      </c>
      <c r="CE52" s="47">
        <f t="shared" si="52"/>
        <v>23</v>
      </c>
      <c r="CF52" s="47" t="str">
        <f t="shared" ref="CF52:CI52" si="53">IF( LEN( CF46 ) = 0, "", ABS( CF46 ) + ABS( CF47 ) )</f>
        <v/>
      </c>
      <c r="CG52" s="47" t="str">
        <f t="shared" si="53"/>
        <v/>
      </c>
      <c r="CH52" s="47" t="str">
        <f t="shared" si="53"/>
        <v/>
      </c>
      <c r="CI52" s="47">
        <f t="shared" si="53"/>
        <v>34</v>
      </c>
      <c r="CJ52" s="47" t="str">
        <f t="shared" ref="CJ52:CM52" si="54">IF( LEN( CJ46 ) = 0, "", ABS( CJ46 ) + ABS( CJ47 ) )</f>
        <v/>
      </c>
      <c r="CK52" s="47" t="str">
        <f t="shared" si="54"/>
        <v/>
      </c>
      <c r="CL52" s="47" t="str">
        <f t="shared" si="54"/>
        <v/>
      </c>
      <c r="CM52" s="47">
        <f t="shared" si="54"/>
        <v>4</v>
      </c>
      <c r="CN52" s="47" t="str">
        <f t="shared" ref="CN52:CQ52" si="55">IF( LEN( CN46 ) = 0, "", ABS( CN46 ) + ABS( CN47 ) )</f>
        <v/>
      </c>
      <c r="CO52" s="47" t="str">
        <f t="shared" si="55"/>
        <v/>
      </c>
      <c r="CP52" s="47" t="str">
        <f t="shared" si="55"/>
        <v/>
      </c>
      <c r="CQ52" s="47">
        <f t="shared" si="55"/>
        <v>21</v>
      </c>
      <c r="CR52" s="47" t="str">
        <f t="shared" ref="CR52:CU52" si="56">IF( LEN( CR46 ) = 0, "", ABS( CR46 ) + ABS( CR47 ) )</f>
        <v/>
      </c>
      <c r="CS52" s="47" t="str">
        <f t="shared" si="56"/>
        <v/>
      </c>
      <c r="CT52" s="47" t="str">
        <f t="shared" si="56"/>
        <v/>
      </c>
      <c r="CU52" s="47">
        <f t="shared" si="56"/>
        <v>30</v>
      </c>
      <c r="CV52" s="47" t="str">
        <f t="shared" ref="CV52:CY52" si="57">IF( LEN( CV46 ) = 0, "", ABS( CV46 ) + ABS( CV47 ) )</f>
        <v/>
      </c>
      <c r="CW52" s="47" t="str">
        <f t="shared" si="57"/>
        <v/>
      </c>
      <c r="CX52" s="47" t="str">
        <f t="shared" si="57"/>
        <v/>
      </c>
      <c r="CY52" s="47">
        <f t="shared" si="57"/>
        <v>15</v>
      </c>
    </row>
    <row r="53" spans="1:103" s="51" customFormat="1" ht="12" customHeight="1">
      <c r="A53" s="31"/>
      <c r="B53" s="31"/>
      <c r="C53" s="51" t="s">
        <v>98</v>
      </c>
      <c r="D53" s="52"/>
      <c r="E53" s="52"/>
      <c r="F53" s="52"/>
      <c r="G53" s="52">
        <f>IF( LEN( G51 ) = 0, "", ABS( G50 ) + ABS( G51 )  + ABS( G52 ) )</f>
        <v>207</v>
      </c>
      <c r="H53" s="52" t="str">
        <f t="shared" ref="H53:AY53" si="58">IF( LEN( H51 ) = 0, "", ABS( H50 ) + ABS( H51 )  + ABS( H52 ) )</f>
        <v/>
      </c>
      <c r="I53" s="52" t="str">
        <f t="shared" si="58"/>
        <v/>
      </c>
      <c r="J53" s="52" t="str">
        <f t="shared" si="58"/>
        <v/>
      </c>
      <c r="K53" s="52">
        <f t="shared" si="58"/>
        <v>300</v>
      </c>
      <c r="L53" s="52" t="str">
        <f t="shared" si="58"/>
        <v/>
      </c>
      <c r="M53" s="52" t="str">
        <f t="shared" si="58"/>
        <v/>
      </c>
      <c r="N53" s="52" t="str">
        <f t="shared" si="58"/>
        <v/>
      </c>
      <c r="O53" s="52">
        <f t="shared" si="58"/>
        <v>253</v>
      </c>
      <c r="P53" s="52" t="str">
        <f t="shared" si="58"/>
        <v/>
      </c>
      <c r="Q53" s="52" t="str">
        <f t="shared" si="58"/>
        <v/>
      </c>
      <c r="R53" s="52" t="str">
        <f t="shared" si="58"/>
        <v/>
      </c>
      <c r="S53" s="52">
        <f t="shared" si="58"/>
        <v>110</v>
      </c>
      <c r="T53" s="52" t="str">
        <f t="shared" si="58"/>
        <v/>
      </c>
      <c r="U53" s="52" t="str">
        <f t="shared" si="58"/>
        <v/>
      </c>
      <c r="V53" s="52" t="str">
        <f t="shared" si="58"/>
        <v/>
      </c>
      <c r="W53" s="52">
        <f t="shared" si="58"/>
        <v>121</v>
      </c>
      <c r="X53" s="52" t="str">
        <f t="shared" si="58"/>
        <v/>
      </c>
      <c r="Y53" s="52" t="str">
        <f t="shared" si="58"/>
        <v/>
      </c>
      <c r="Z53" s="52" t="str">
        <f t="shared" si="58"/>
        <v/>
      </c>
      <c r="AA53" s="52">
        <f t="shared" si="58"/>
        <v>110</v>
      </c>
      <c r="AB53" s="52" t="str">
        <f t="shared" si="58"/>
        <v/>
      </c>
      <c r="AC53" s="52" t="str">
        <f t="shared" si="58"/>
        <v/>
      </c>
      <c r="AD53" s="52" t="str">
        <f t="shared" si="58"/>
        <v/>
      </c>
      <c r="AE53" s="52">
        <f t="shared" si="58"/>
        <v>121</v>
      </c>
      <c r="AF53" s="52" t="str">
        <f t="shared" si="58"/>
        <v/>
      </c>
      <c r="AG53" s="52" t="str">
        <f t="shared" si="58"/>
        <v/>
      </c>
      <c r="AH53" s="52" t="str">
        <f t="shared" si="58"/>
        <v/>
      </c>
      <c r="AI53" s="52">
        <f t="shared" si="58"/>
        <v>50</v>
      </c>
      <c r="AJ53" s="52" t="str">
        <f t="shared" si="58"/>
        <v/>
      </c>
      <c r="AK53" s="52" t="str">
        <f t="shared" si="58"/>
        <v/>
      </c>
      <c r="AL53" s="52" t="str">
        <f t="shared" si="58"/>
        <v/>
      </c>
      <c r="AM53" s="52">
        <f t="shared" si="58"/>
        <v>57</v>
      </c>
      <c r="AN53" s="52" t="str">
        <f t="shared" si="58"/>
        <v/>
      </c>
      <c r="AO53" s="52" t="str">
        <f t="shared" si="58"/>
        <v/>
      </c>
      <c r="AP53" s="52" t="str">
        <f t="shared" si="58"/>
        <v/>
      </c>
      <c r="AQ53" s="52">
        <f t="shared" si="58"/>
        <v>80</v>
      </c>
      <c r="AR53" s="52" t="str">
        <f t="shared" si="58"/>
        <v/>
      </c>
      <c r="AS53" s="52" t="str">
        <f t="shared" si="58"/>
        <v/>
      </c>
      <c r="AT53" s="52" t="str">
        <f t="shared" si="58"/>
        <v/>
      </c>
      <c r="AU53" s="52">
        <f t="shared" si="58"/>
        <v>60</v>
      </c>
      <c r="AV53" s="52" t="str">
        <f t="shared" si="58"/>
        <v/>
      </c>
      <c r="AW53" s="52" t="str">
        <f t="shared" si="58"/>
        <v/>
      </c>
      <c r="AX53" s="52" t="str">
        <f t="shared" si="58"/>
        <v/>
      </c>
      <c r="AY53" s="52">
        <f t="shared" si="58"/>
        <v>76</v>
      </c>
      <c r="AZ53" s="52" t="str">
        <f t="shared" ref="AZ53:BW53" si="59">IF( LEN( AZ51 ) = 0, "", ABS( AZ50 ) + ABS( AZ51 )  + ABS( AZ52 ) )</f>
        <v/>
      </c>
      <c r="BA53" s="52" t="str">
        <f t="shared" si="59"/>
        <v/>
      </c>
      <c r="BB53" s="52" t="str">
        <f t="shared" si="59"/>
        <v/>
      </c>
      <c r="BC53" s="52">
        <f t="shared" si="59"/>
        <v>80</v>
      </c>
      <c r="BD53" s="52" t="str">
        <f t="shared" ref="BD53:BS53" si="60">IF( LEN( BD51 ) = 0, "", ABS( BD50 ) + ABS( BD51 )  + ABS( BD52 ) )</f>
        <v/>
      </c>
      <c r="BE53" s="52" t="str">
        <f t="shared" si="60"/>
        <v/>
      </c>
      <c r="BF53" s="52" t="str">
        <f t="shared" si="60"/>
        <v/>
      </c>
      <c r="BG53" s="52">
        <f t="shared" si="60"/>
        <v>106</v>
      </c>
      <c r="BH53" s="52" t="str">
        <f t="shared" si="60"/>
        <v/>
      </c>
      <c r="BI53" s="52" t="str">
        <f t="shared" si="60"/>
        <v/>
      </c>
      <c r="BJ53" s="52" t="str">
        <f t="shared" si="60"/>
        <v/>
      </c>
      <c r="BK53" s="52">
        <f t="shared" si="60"/>
        <v>50</v>
      </c>
      <c r="BL53" s="52" t="str">
        <f t="shared" si="60"/>
        <v/>
      </c>
      <c r="BM53" s="52" t="str">
        <f t="shared" si="60"/>
        <v/>
      </c>
      <c r="BN53" s="52" t="str">
        <f t="shared" si="60"/>
        <v/>
      </c>
      <c r="BO53" s="52">
        <f t="shared" si="60"/>
        <v>67</v>
      </c>
      <c r="BP53" s="52" t="str">
        <f t="shared" si="60"/>
        <v/>
      </c>
      <c r="BQ53" s="52" t="str">
        <f t="shared" si="60"/>
        <v/>
      </c>
      <c r="BR53" s="52" t="str">
        <f t="shared" si="60"/>
        <v/>
      </c>
      <c r="BS53" s="52">
        <f t="shared" si="60"/>
        <v>52</v>
      </c>
      <c r="BT53" s="52" t="str">
        <f t="shared" si="59"/>
        <v/>
      </c>
      <c r="BU53" s="52" t="str">
        <f t="shared" si="59"/>
        <v/>
      </c>
      <c r="BV53" s="52" t="str">
        <f t="shared" si="59"/>
        <v/>
      </c>
      <c r="BW53" s="52">
        <f t="shared" si="59"/>
        <v>93</v>
      </c>
      <c r="BX53" s="52" t="str">
        <f t="shared" ref="BX53:CE53" si="61">IF( LEN( BX51 ) = 0, "", ABS( BX50 ) + ABS( BX51 )  + ABS( BX52 ) )</f>
        <v/>
      </c>
      <c r="BY53" s="52" t="str">
        <f t="shared" si="61"/>
        <v/>
      </c>
      <c r="BZ53" s="52" t="str">
        <f t="shared" si="61"/>
        <v/>
      </c>
      <c r="CA53" s="52">
        <f t="shared" si="61"/>
        <v>90</v>
      </c>
      <c r="CB53" s="52" t="str">
        <f t="shared" si="61"/>
        <v/>
      </c>
      <c r="CC53" s="52" t="str">
        <f t="shared" si="61"/>
        <v/>
      </c>
      <c r="CD53" s="52" t="str">
        <f t="shared" si="61"/>
        <v/>
      </c>
      <c r="CE53" s="52">
        <f t="shared" si="61"/>
        <v>59</v>
      </c>
      <c r="CF53" s="52" t="str">
        <f t="shared" ref="CF53:CI53" si="62">IF( LEN( CF51 ) = 0, "", ABS( CF50 ) + ABS( CF51 )  + ABS( CF52 ) )</f>
        <v/>
      </c>
      <c r="CG53" s="52" t="str">
        <f t="shared" si="62"/>
        <v/>
      </c>
      <c r="CH53" s="52" t="str">
        <f t="shared" si="62"/>
        <v/>
      </c>
      <c r="CI53" s="52">
        <f t="shared" si="62"/>
        <v>52</v>
      </c>
      <c r="CJ53" s="52" t="str">
        <f t="shared" ref="CJ53:CM53" si="63">IF( LEN( CJ51 ) = 0, "", ABS( CJ50 ) + ABS( CJ51 )  + ABS( CJ52 ) )</f>
        <v/>
      </c>
      <c r="CK53" s="52" t="str">
        <f t="shared" si="63"/>
        <v/>
      </c>
      <c r="CL53" s="52" t="str">
        <f t="shared" si="63"/>
        <v/>
      </c>
      <c r="CM53" s="52">
        <f t="shared" si="63"/>
        <v>35</v>
      </c>
      <c r="CN53" s="52" t="str">
        <f t="shared" ref="CN53:CQ53" si="64">IF( LEN( CN51 ) = 0, "", ABS( CN50 ) + ABS( CN51 )  + ABS( CN52 ) )</f>
        <v/>
      </c>
      <c r="CO53" s="52" t="str">
        <f t="shared" si="64"/>
        <v/>
      </c>
      <c r="CP53" s="52" t="str">
        <f t="shared" si="64"/>
        <v/>
      </c>
      <c r="CQ53" s="52">
        <f t="shared" si="64"/>
        <v>43</v>
      </c>
      <c r="CR53" s="52" t="str">
        <f t="shared" ref="CR53:CU53" si="65">IF( LEN( CR51 ) = 0, "", ABS( CR50 ) + ABS( CR51 )  + ABS( CR52 ) )</f>
        <v/>
      </c>
      <c r="CS53" s="52" t="str">
        <f t="shared" si="65"/>
        <v/>
      </c>
      <c r="CT53" s="52" t="str">
        <f t="shared" si="65"/>
        <v/>
      </c>
      <c r="CU53" s="52">
        <f t="shared" si="65"/>
        <v>46</v>
      </c>
      <c r="CV53" s="52" t="str">
        <f t="shared" ref="CV53:CY53" si="66">IF( LEN( CV51 ) = 0, "", ABS( CV50 ) + ABS( CV51 )  + ABS( CV52 ) )</f>
        <v/>
      </c>
      <c r="CW53" s="52" t="str">
        <f t="shared" si="66"/>
        <v/>
      </c>
      <c r="CX53" s="52" t="str">
        <f t="shared" si="66"/>
        <v/>
      </c>
      <c r="CY53" s="52">
        <f t="shared" si="66"/>
        <v>30</v>
      </c>
    </row>
    <row r="54" spans="1:103" s="4" customFormat="1" ht="12" customHeight="1">
      <c r="D54" s="2"/>
      <c r="E54" s="2"/>
      <c r="F54" s="2"/>
      <c r="G54" s="2"/>
      <c r="H54" s="49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103" s="4" customFormat="1" ht="12" customHeight="1">
      <c r="D55" s="2"/>
      <c r="E55" s="2"/>
      <c r="F55" s="2"/>
      <c r="G55" s="2"/>
      <c r="H55" s="49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103" s="46" customFormat="1" ht="12" customHeight="1">
      <c r="A56" s="4"/>
      <c r="B56" s="4"/>
      <c r="C56" s="46" t="s">
        <v>99</v>
      </c>
      <c r="D56" s="46">
        <f t="shared" ref="D56:AI56" si="67">SUM(D32,D34,D36)</f>
        <v>23</v>
      </c>
      <c r="E56" s="46">
        <f t="shared" si="67"/>
        <v>14</v>
      </c>
      <c r="F56" s="46">
        <f t="shared" si="67"/>
        <v>6</v>
      </c>
      <c r="G56" s="46">
        <f t="shared" si="67"/>
        <v>14</v>
      </c>
      <c r="H56" s="46">
        <f t="shared" si="67"/>
        <v>6</v>
      </c>
      <c r="I56" s="46">
        <f t="shared" si="67"/>
        <v>2</v>
      </c>
      <c r="J56" s="46">
        <f t="shared" si="67"/>
        <v>12</v>
      </c>
      <c r="K56" s="46">
        <f t="shared" si="67"/>
        <v>1</v>
      </c>
      <c r="L56" s="46">
        <f t="shared" si="67"/>
        <v>4</v>
      </c>
      <c r="M56" s="46">
        <f t="shared" si="67"/>
        <v>15</v>
      </c>
      <c r="N56" s="46">
        <f t="shared" si="67"/>
        <v>6</v>
      </c>
      <c r="O56" s="46">
        <f t="shared" si="67"/>
        <v>10</v>
      </c>
      <c r="P56" s="46">
        <f t="shared" si="67"/>
        <v>8</v>
      </c>
      <c r="Q56" s="46">
        <f t="shared" si="67"/>
        <v>8</v>
      </c>
      <c r="R56" s="46">
        <f t="shared" si="67"/>
        <v>21</v>
      </c>
      <c r="S56" s="46">
        <f t="shared" si="67"/>
        <v>14</v>
      </c>
      <c r="T56" s="46">
        <f t="shared" si="67"/>
        <v>23</v>
      </c>
      <c r="U56" s="46">
        <f t="shared" si="67"/>
        <v>20</v>
      </c>
      <c r="V56" s="46">
        <f t="shared" si="67"/>
        <v>20</v>
      </c>
      <c r="W56" s="46">
        <f t="shared" si="67"/>
        <v>10</v>
      </c>
      <c r="X56" s="46">
        <f t="shared" si="67"/>
        <v>18</v>
      </c>
      <c r="Y56" s="46">
        <f t="shared" si="67"/>
        <v>24</v>
      </c>
      <c r="Z56" s="46">
        <f t="shared" si="67"/>
        <v>19</v>
      </c>
      <c r="AA56" s="46">
        <f t="shared" si="67"/>
        <v>6</v>
      </c>
      <c r="AB56" s="46">
        <f t="shared" si="67"/>
        <v>22</v>
      </c>
      <c r="AC56" s="46">
        <f t="shared" si="67"/>
        <v>23</v>
      </c>
      <c r="AD56" s="46">
        <f t="shared" si="67"/>
        <v>8</v>
      </c>
      <c r="AE56" s="46">
        <f t="shared" si="67"/>
        <v>20</v>
      </c>
      <c r="AF56" s="46">
        <f t="shared" si="67"/>
        <v>5</v>
      </c>
      <c r="AG56" s="46">
        <f t="shared" si="67"/>
        <v>4</v>
      </c>
      <c r="AH56" s="46">
        <f t="shared" si="67"/>
        <v>9</v>
      </c>
      <c r="AI56" s="46">
        <f t="shared" si="67"/>
        <v>6</v>
      </c>
      <c r="AJ56" s="46">
        <f t="shared" ref="AJ56:BO56" si="68">SUM(AJ32,AJ34,AJ36)</f>
        <v>1</v>
      </c>
      <c r="AK56" s="46">
        <f t="shared" si="68"/>
        <v>10</v>
      </c>
      <c r="AL56" s="46">
        <f t="shared" si="68"/>
        <v>7</v>
      </c>
      <c r="AM56" s="46">
        <f t="shared" si="68"/>
        <v>5</v>
      </c>
      <c r="AN56" s="46">
        <f t="shared" si="68"/>
        <v>1</v>
      </c>
      <c r="AO56" s="46">
        <f t="shared" si="68"/>
        <v>12</v>
      </c>
      <c r="AP56" s="46">
        <f t="shared" si="68"/>
        <v>11</v>
      </c>
      <c r="AQ56" s="46">
        <f t="shared" si="68"/>
        <v>5</v>
      </c>
      <c r="AR56" s="46">
        <f t="shared" si="68"/>
        <v>11</v>
      </c>
      <c r="AS56" s="46">
        <f t="shared" si="68"/>
        <v>21</v>
      </c>
      <c r="AT56" s="46">
        <f t="shared" si="68"/>
        <v>4</v>
      </c>
      <c r="AU56" s="46">
        <f t="shared" si="68"/>
        <v>3</v>
      </c>
      <c r="AV56" s="46">
        <f t="shared" si="68"/>
        <v>8</v>
      </c>
      <c r="AW56" s="46">
        <f t="shared" si="68"/>
        <v>24</v>
      </c>
      <c r="AX56" s="46">
        <f t="shared" si="68"/>
        <v>2</v>
      </c>
      <c r="AY56" s="46">
        <f t="shared" si="68"/>
        <v>3</v>
      </c>
      <c r="AZ56" s="46">
        <f t="shared" si="68"/>
        <v>14</v>
      </c>
      <c r="BA56" s="46">
        <f t="shared" si="68"/>
        <v>20</v>
      </c>
      <c r="BB56" s="46">
        <f t="shared" si="68"/>
        <v>14</v>
      </c>
      <c r="BC56" s="46">
        <f t="shared" si="68"/>
        <v>12</v>
      </c>
      <c r="BD56" s="46">
        <f t="shared" si="68"/>
        <v>82</v>
      </c>
      <c r="BE56" s="46">
        <f t="shared" si="68"/>
        <v>10</v>
      </c>
      <c r="BF56" s="46">
        <f t="shared" si="68"/>
        <v>6</v>
      </c>
      <c r="BG56" s="46">
        <f t="shared" si="68"/>
        <v>5</v>
      </c>
      <c r="BH56" s="46">
        <f t="shared" si="68"/>
        <v>2</v>
      </c>
      <c r="BI56" s="46">
        <f t="shared" si="68"/>
        <v>26</v>
      </c>
      <c r="BJ56" s="46">
        <f t="shared" si="68"/>
        <v>1</v>
      </c>
      <c r="BK56" s="46">
        <f t="shared" si="68"/>
        <v>6</v>
      </c>
      <c r="BL56" s="46">
        <f t="shared" si="68"/>
        <v>13</v>
      </c>
      <c r="BM56" s="46">
        <f t="shared" si="68"/>
        <v>12</v>
      </c>
      <c r="BN56" s="46">
        <f t="shared" si="68"/>
        <v>23</v>
      </c>
      <c r="BO56" s="46">
        <f t="shared" si="68"/>
        <v>1</v>
      </c>
      <c r="BP56" s="46">
        <f t="shared" ref="BP56:CQ56" si="69">SUM(BP32,BP34,BP36)</f>
        <v>13</v>
      </c>
      <c r="BQ56" s="46">
        <f t="shared" si="69"/>
        <v>7</v>
      </c>
      <c r="BR56" s="46">
        <f t="shared" si="69"/>
        <v>8</v>
      </c>
      <c r="BS56" s="46">
        <f t="shared" si="69"/>
        <v>10</v>
      </c>
      <c r="BT56" s="46">
        <f t="shared" si="69"/>
        <v>6</v>
      </c>
      <c r="BU56" s="46">
        <f t="shared" si="69"/>
        <v>6</v>
      </c>
      <c r="BV56" s="46">
        <f t="shared" si="69"/>
        <v>17</v>
      </c>
      <c r="BW56" s="46">
        <f t="shared" si="69"/>
        <v>12</v>
      </c>
      <c r="BX56" s="46">
        <f t="shared" si="69"/>
        <v>14</v>
      </c>
      <c r="BY56" s="46">
        <f t="shared" si="69"/>
        <v>10</v>
      </c>
      <c r="BZ56" s="46">
        <f t="shared" si="69"/>
        <v>12</v>
      </c>
      <c r="CA56" s="46">
        <f t="shared" si="69"/>
        <v>19</v>
      </c>
      <c r="CB56" s="46">
        <f t="shared" si="69"/>
        <v>1</v>
      </c>
      <c r="CC56" s="46">
        <f t="shared" si="69"/>
        <v>5</v>
      </c>
      <c r="CD56" s="46">
        <f t="shared" si="69"/>
        <v>3</v>
      </c>
      <c r="CE56" s="46">
        <f t="shared" si="69"/>
        <v>3</v>
      </c>
      <c r="CF56" s="46">
        <f t="shared" si="69"/>
        <v>3</v>
      </c>
      <c r="CG56" s="46">
        <f t="shared" si="69"/>
        <v>1</v>
      </c>
      <c r="CH56" s="46">
        <f t="shared" si="69"/>
        <v>1</v>
      </c>
      <c r="CI56" s="46">
        <f t="shared" si="69"/>
        <v>15</v>
      </c>
      <c r="CJ56" s="46">
        <f t="shared" si="69"/>
        <v>5</v>
      </c>
      <c r="CK56" s="46">
        <f t="shared" si="69"/>
        <v>4</v>
      </c>
      <c r="CL56" s="46">
        <f t="shared" si="69"/>
        <v>15</v>
      </c>
      <c r="CM56" s="46">
        <f t="shared" si="69"/>
        <v>1</v>
      </c>
      <c r="CN56" s="46">
        <f t="shared" si="69"/>
        <v>4</v>
      </c>
      <c r="CO56" s="46">
        <f t="shared" si="69"/>
        <v>2</v>
      </c>
      <c r="CP56" s="46">
        <f t="shared" si="69"/>
        <v>8</v>
      </c>
      <c r="CQ56" s="46">
        <f t="shared" si="69"/>
        <v>2</v>
      </c>
      <c r="CR56" s="46">
        <f t="shared" ref="CR56:CU56" si="70">SUM(CR32,CR34,CR36)</f>
        <v>5</v>
      </c>
      <c r="CS56" s="46">
        <f t="shared" si="70"/>
        <v>12</v>
      </c>
      <c r="CT56" s="46">
        <f t="shared" si="70"/>
        <v>3</v>
      </c>
      <c r="CU56" s="46">
        <f t="shared" si="70"/>
        <v>5</v>
      </c>
      <c r="CV56" s="46">
        <f t="shared" ref="CV56:CY56" si="71">SUM(CV32,CV34,CV36)</f>
        <v>3</v>
      </c>
      <c r="CW56" s="46">
        <f t="shared" si="71"/>
        <v>13</v>
      </c>
      <c r="CX56" s="46">
        <f t="shared" si="71"/>
        <v>4</v>
      </c>
      <c r="CY56" s="46">
        <f t="shared" si="71"/>
        <v>0</v>
      </c>
    </row>
    <row r="57" spans="1:103" s="47" customFormat="1" ht="12" customHeight="1">
      <c r="A57" s="4"/>
      <c r="B57" s="4"/>
      <c r="C57" s="47" t="s">
        <v>100</v>
      </c>
      <c r="D57" s="47">
        <f t="shared" ref="D57:AI57" si="72">SUM(D33,D35,D37)</f>
        <v>-59</v>
      </c>
      <c r="E57" s="47">
        <f t="shared" si="72"/>
        <v>-21</v>
      </c>
      <c r="F57" s="47">
        <f t="shared" si="72"/>
        <v>-13</v>
      </c>
      <c r="G57" s="47">
        <f t="shared" si="72"/>
        <v>-57</v>
      </c>
      <c r="H57" s="47">
        <f t="shared" si="72"/>
        <v>-34</v>
      </c>
      <c r="I57" s="47">
        <f t="shared" si="72"/>
        <v>-67</v>
      </c>
      <c r="J57" s="47">
        <f t="shared" si="72"/>
        <v>-91</v>
      </c>
      <c r="K57" s="47">
        <f t="shared" si="72"/>
        <v>-87</v>
      </c>
      <c r="L57" s="47">
        <f t="shared" si="72"/>
        <v>-88</v>
      </c>
      <c r="M57" s="47">
        <f t="shared" si="72"/>
        <v>-55</v>
      </c>
      <c r="N57" s="47">
        <f t="shared" si="72"/>
        <v>-38</v>
      </c>
      <c r="O57" s="47">
        <f t="shared" si="72"/>
        <v>-37</v>
      </c>
      <c r="P57" s="47">
        <f t="shared" si="72"/>
        <v>-19</v>
      </c>
      <c r="Q57" s="47">
        <f t="shared" si="72"/>
        <v>-19</v>
      </c>
      <c r="R57" s="47">
        <f t="shared" si="72"/>
        <v>-10</v>
      </c>
      <c r="S57" s="47">
        <f t="shared" si="72"/>
        <v>-11</v>
      </c>
      <c r="T57" s="47">
        <f t="shared" si="72"/>
        <v>-9</v>
      </c>
      <c r="U57" s="47">
        <f t="shared" si="72"/>
        <v>-10</v>
      </c>
      <c r="V57" s="47">
        <f t="shared" si="72"/>
        <v>-7</v>
      </c>
      <c r="W57" s="47">
        <f t="shared" si="72"/>
        <v>-22</v>
      </c>
      <c r="X57" s="47">
        <f t="shared" si="72"/>
        <v>-7</v>
      </c>
      <c r="Y57" s="47">
        <f t="shared" si="72"/>
        <v>-10</v>
      </c>
      <c r="Z57" s="47">
        <f t="shared" si="72"/>
        <v>-18</v>
      </c>
      <c r="AA57" s="47">
        <f t="shared" si="72"/>
        <v>-8</v>
      </c>
      <c r="AB57" s="47">
        <f t="shared" si="72"/>
        <v>-17</v>
      </c>
      <c r="AC57" s="47">
        <f t="shared" si="72"/>
        <v>-18</v>
      </c>
      <c r="AD57" s="47">
        <f t="shared" si="72"/>
        <v>-2</v>
      </c>
      <c r="AE57" s="47">
        <f t="shared" si="72"/>
        <v>-11</v>
      </c>
      <c r="AF57" s="47">
        <f t="shared" si="72"/>
        <v>-13</v>
      </c>
      <c r="AG57" s="47">
        <f t="shared" si="72"/>
        <v>-5</v>
      </c>
      <c r="AH57" s="47">
        <f t="shared" si="72"/>
        <v>-5</v>
      </c>
      <c r="AI57" s="47">
        <f t="shared" si="72"/>
        <v>-3</v>
      </c>
      <c r="AJ57" s="47">
        <f t="shared" ref="AJ57:BO57" si="73">SUM(AJ33,AJ35,AJ37)</f>
        <v>-9</v>
      </c>
      <c r="AK57" s="47">
        <f t="shared" si="73"/>
        <v>-14</v>
      </c>
      <c r="AL57" s="47">
        <f t="shared" si="73"/>
        <v>-8</v>
      </c>
      <c r="AM57" s="47">
        <f t="shared" si="73"/>
        <v>-3</v>
      </c>
      <c r="AN57" s="47">
        <f t="shared" si="73"/>
        <v>-17</v>
      </c>
      <c r="AO57" s="47">
        <f t="shared" si="73"/>
        <v>-14</v>
      </c>
      <c r="AP57" s="47">
        <f t="shared" si="73"/>
        <v>-8</v>
      </c>
      <c r="AQ57" s="47">
        <f t="shared" si="73"/>
        <v>-12</v>
      </c>
      <c r="AR57" s="47">
        <f t="shared" si="73"/>
        <v>0</v>
      </c>
      <c r="AS57" s="47">
        <f t="shared" si="73"/>
        <v>-8</v>
      </c>
      <c r="AT57" s="47">
        <f t="shared" si="73"/>
        <v>-4</v>
      </c>
      <c r="AU57" s="47">
        <f t="shared" si="73"/>
        <v>-9</v>
      </c>
      <c r="AV57" s="47">
        <f t="shared" si="73"/>
        <v>-8</v>
      </c>
      <c r="AW57" s="47">
        <f t="shared" si="73"/>
        <v>-11</v>
      </c>
      <c r="AX57" s="47">
        <f t="shared" si="73"/>
        <v>-7</v>
      </c>
      <c r="AY57" s="47">
        <f t="shared" si="73"/>
        <v>-13</v>
      </c>
      <c r="AZ57" s="47">
        <f t="shared" si="73"/>
        <v>-5</v>
      </c>
      <c r="BA57" s="47">
        <f t="shared" si="73"/>
        <v>-1</v>
      </c>
      <c r="BB57" s="47">
        <f t="shared" si="73"/>
        <v>-10</v>
      </c>
      <c r="BC57" s="47">
        <f t="shared" si="73"/>
        <v>-4</v>
      </c>
      <c r="BD57" s="47">
        <f t="shared" si="73"/>
        <v>0</v>
      </c>
      <c r="BE57" s="47">
        <f t="shared" si="73"/>
        <v>-3</v>
      </c>
      <c r="BF57" s="47">
        <f t="shared" si="73"/>
        <v>0</v>
      </c>
      <c r="BG57" s="47">
        <f t="shared" si="73"/>
        <v>0</v>
      </c>
      <c r="BH57" s="47">
        <f t="shared" si="73"/>
        <v>0</v>
      </c>
      <c r="BI57" s="47">
        <f t="shared" si="73"/>
        <v>-7</v>
      </c>
      <c r="BJ57" s="47">
        <f t="shared" si="73"/>
        <v>-6</v>
      </c>
      <c r="BK57" s="47">
        <f t="shared" si="73"/>
        <v>-2</v>
      </c>
      <c r="BL57" s="47">
        <f t="shared" si="73"/>
        <v>-5</v>
      </c>
      <c r="BM57" s="47">
        <f t="shared" si="73"/>
        <v>-3</v>
      </c>
      <c r="BN57" s="47">
        <f t="shared" si="73"/>
        <v>-8</v>
      </c>
      <c r="BO57" s="47">
        <f t="shared" si="73"/>
        <v>-2</v>
      </c>
      <c r="BP57" s="47">
        <f t="shared" ref="BP57:CQ57" si="74">SUM(BP33,BP35,BP37)</f>
        <v>-4</v>
      </c>
      <c r="BQ57" s="47">
        <f t="shared" si="74"/>
        <v>-1</v>
      </c>
      <c r="BR57" s="47">
        <f t="shared" si="74"/>
        <v>-9</v>
      </c>
      <c r="BS57" s="47">
        <f t="shared" si="74"/>
        <v>0</v>
      </c>
      <c r="BT57" s="47">
        <f t="shared" si="74"/>
        <v>-11</v>
      </c>
      <c r="BU57" s="47">
        <f t="shared" si="74"/>
        <v>-7</v>
      </c>
      <c r="BV57" s="47">
        <f t="shared" si="74"/>
        <v>-23</v>
      </c>
      <c r="BW57" s="47">
        <f t="shared" si="74"/>
        <v>-11</v>
      </c>
      <c r="BX57" s="47">
        <f t="shared" si="74"/>
        <v>-21</v>
      </c>
      <c r="BY57" s="47">
        <f t="shared" si="74"/>
        <v>-2</v>
      </c>
      <c r="BZ57" s="47">
        <f t="shared" si="74"/>
        <v>-5</v>
      </c>
      <c r="CA57" s="47">
        <f t="shared" si="74"/>
        <v>-7</v>
      </c>
      <c r="CB57" s="47">
        <f t="shared" si="74"/>
        <v>-4</v>
      </c>
      <c r="CC57" s="47">
        <f t="shared" si="74"/>
        <v>-6</v>
      </c>
      <c r="CD57" s="47">
        <f t="shared" si="74"/>
        <v>-4</v>
      </c>
      <c r="CE57" s="47">
        <f t="shared" si="74"/>
        <v>-33</v>
      </c>
      <c r="CF57" s="47">
        <f t="shared" si="74"/>
        <v>-12</v>
      </c>
      <c r="CG57" s="47">
        <f t="shared" si="74"/>
        <v>-2</v>
      </c>
      <c r="CH57" s="47">
        <f t="shared" si="74"/>
        <v>-5</v>
      </c>
      <c r="CI57" s="47">
        <f t="shared" si="74"/>
        <v>-13</v>
      </c>
      <c r="CJ57" s="47">
        <f t="shared" si="74"/>
        <v>-3</v>
      </c>
      <c r="CK57" s="47">
        <f t="shared" si="74"/>
        <v>0</v>
      </c>
      <c r="CL57" s="47">
        <f t="shared" si="74"/>
        <v>-5</v>
      </c>
      <c r="CM57" s="47">
        <f t="shared" si="74"/>
        <v>-2</v>
      </c>
      <c r="CN57" s="47">
        <f t="shared" si="74"/>
        <v>0</v>
      </c>
      <c r="CO57" s="47">
        <f t="shared" si="74"/>
        <v>-2</v>
      </c>
      <c r="CP57" s="47">
        <f t="shared" si="74"/>
        <v>-13</v>
      </c>
      <c r="CQ57" s="47">
        <f t="shared" si="74"/>
        <v>-12</v>
      </c>
      <c r="CR57" s="47">
        <f t="shared" ref="CR57:CU57" si="75">SUM(CR33,CR35,CR37)</f>
        <v>-16</v>
      </c>
      <c r="CS57" s="47">
        <f t="shared" si="75"/>
        <v>0</v>
      </c>
      <c r="CT57" s="47">
        <f t="shared" si="75"/>
        <v>0</v>
      </c>
      <c r="CU57" s="47">
        <f t="shared" si="75"/>
        <v>-5</v>
      </c>
      <c r="CV57" s="47">
        <f t="shared" ref="CV57:CY57" si="76">SUM(CV33,CV35,CV37)</f>
        <v>-6</v>
      </c>
      <c r="CW57" s="47">
        <f t="shared" si="76"/>
        <v>-2</v>
      </c>
      <c r="CX57" s="47">
        <f t="shared" si="76"/>
        <v>-2</v>
      </c>
      <c r="CY57" s="47">
        <f t="shared" si="76"/>
        <v>0</v>
      </c>
    </row>
    <row r="58" spans="1:103" s="51" customFormat="1" ht="12" customHeight="1">
      <c r="A58" s="31"/>
      <c r="B58" s="31"/>
      <c r="C58" s="51" t="s">
        <v>101</v>
      </c>
      <c r="D58" s="52">
        <f>ABS( D56 ) + ABS( D57 )</f>
        <v>82</v>
      </c>
      <c r="E58" s="52">
        <f>ABS( E56 ) + ABS( E57 )</f>
        <v>35</v>
      </c>
      <c r="F58" s="52">
        <f>ABS( F56 ) + ABS( F57 )</f>
        <v>19</v>
      </c>
      <c r="G58" s="52">
        <f t="shared" ref="G58:AU58" si="77">ABS( G56 ) + ABS( G57 )</f>
        <v>71</v>
      </c>
      <c r="H58" s="52">
        <f t="shared" si="77"/>
        <v>40</v>
      </c>
      <c r="I58" s="52">
        <f t="shared" si="77"/>
        <v>69</v>
      </c>
      <c r="J58" s="52">
        <f t="shared" si="77"/>
        <v>103</v>
      </c>
      <c r="K58" s="52">
        <f t="shared" si="77"/>
        <v>88</v>
      </c>
      <c r="L58" s="52">
        <f t="shared" si="77"/>
        <v>92</v>
      </c>
      <c r="M58" s="52">
        <f t="shared" si="77"/>
        <v>70</v>
      </c>
      <c r="N58" s="52">
        <f t="shared" si="77"/>
        <v>44</v>
      </c>
      <c r="O58" s="52">
        <f t="shared" si="77"/>
        <v>47</v>
      </c>
      <c r="P58" s="52">
        <f t="shared" si="77"/>
        <v>27</v>
      </c>
      <c r="Q58" s="52">
        <f t="shared" si="77"/>
        <v>27</v>
      </c>
      <c r="R58" s="52">
        <f t="shared" si="77"/>
        <v>31</v>
      </c>
      <c r="S58" s="52">
        <f t="shared" si="77"/>
        <v>25</v>
      </c>
      <c r="T58" s="52">
        <f t="shared" si="77"/>
        <v>32</v>
      </c>
      <c r="U58" s="52">
        <f t="shared" si="77"/>
        <v>30</v>
      </c>
      <c r="V58" s="52">
        <f t="shared" si="77"/>
        <v>27</v>
      </c>
      <c r="W58" s="52">
        <f t="shared" si="77"/>
        <v>32</v>
      </c>
      <c r="X58" s="52">
        <f t="shared" si="77"/>
        <v>25</v>
      </c>
      <c r="Y58" s="52">
        <f t="shared" si="77"/>
        <v>34</v>
      </c>
      <c r="Z58" s="52">
        <f t="shared" si="77"/>
        <v>37</v>
      </c>
      <c r="AA58" s="52">
        <f t="shared" si="77"/>
        <v>14</v>
      </c>
      <c r="AB58" s="52">
        <f t="shared" si="77"/>
        <v>39</v>
      </c>
      <c r="AC58" s="52">
        <f t="shared" si="77"/>
        <v>41</v>
      </c>
      <c r="AD58" s="52">
        <f t="shared" si="77"/>
        <v>10</v>
      </c>
      <c r="AE58" s="52">
        <f t="shared" si="77"/>
        <v>31</v>
      </c>
      <c r="AF58" s="52">
        <f t="shared" si="77"/>
        <v>18</v>
      </c>
      <c r="AG58" s="52">
        <f t="shared" si="77"/>
        <v>9</v>
      </c>
      <c r="AH58" s="52">
        <f t="shared" si="77"/>
        <v>14</v>
      </c>
      <c r="AI58" s="52">
        <f t="shared" si="77"/>
        <v>9</v>
      </c>
      <c r="AJ58" s="52">
        <f t="shared" si="77"/>
        <v>10</v>
      </c>
      <c r="AK58" s="52">
        <f t="shared" si="77"/>
        <v>24</v>
      </c>
      <c r="AL58" s="52">
        <f t="shared" si="77"/>
        <v>15</v>
      </c>
      <c r="AM58" s="52">
        <f t="shared" si="77"/>
        <v>8</v>
      </c>
      <c r="AN58" s="52">
        <f t="shared" si="77"/>
        <v>18</v>
      </c>
      <c r="AO58" s="52">
        <f t="shared" si="77"/>
        <v>26</v>
      </c>
      <c r="AP58" s="52">
        <f t="shared" si="77"/>
        <v>19</v>
      </c>
      <c r="AQ58" s="52">
        <f t="shared" si="77"/>
        <v>17</v>
      </c>
      <c r="AR58" s="52">
        <f t="shared" si="77"/>
        <v>11</v>
      </c>
      <c r="AS58" s="52">
        <f t="shared" si="77"/>
        <v>29</v>
      </c>
      <c r="AT58" s="52">
        <f t="shared" si="77"/>
        <v>8</v>
      </c>
      <c r="AU58" s="52">
        <f t="shared" si="77"/>
        <v>12</v>
      </c>
      <c r="AV58" s="52">
        <f t="shared" ref="AV58:BW58" si="78">ABS( AV56 ) + ABS( AV57 )</f>
        <v>16</v>
      </c>
      <c r="AW58" s="52">
        <f t="shared" si="78"/>
        <v>35</v>
      </c>
      <c r="AX58" s="52">
        <f t="shared" si="78"/>
        <v>9</v>
      </c>
      <c r="AY58" s="52">
        <f t="shared" si="78"/>
        <v>16</v>
      </c>
      <c r="AZ58" s="52">
        <f t="shared" ref="AZ58:BS58" si="79">ABS( AZ56 ) + ABS( AZ57 )</f>
        <v>19</v>
      </c>
      <c r="BA58" s="52">
        <f t="shared" si="79"/>
        <v>21</v>
      </c>
      <c r="BB58" s="52">
        <f t="shared" si="79"/>
        <v>24</v>
      </c>
      <c r="BC58" s="52">
        <f t="shared" si="79"/>
        <v>16</v>
      </c>
      <c r="BD58" s="52">
        <f t="shared" si="79"/>
        <v>82</v>
      </c>
      <c r="BE58" s="52">
        <f t="shared" si="79"/>
        <v>13</v>
      </c>
      <c r="BF58" s="52">
        <f t="shared" si="79"/>
        <v>6</v>
      </c>
      <c r="BG58" s="52">
        <f t="shared" si="79"/>
        <v>5</v>
      </c>
      <c r="BH58" s="52">
        <f t="shared" si="79"/>
        <v>2</v>
      </c>
      <c r="BI58" s="52">
        <f t="shared" si="79"/>
        <v>33</v>
      </c>
      <c r="BJ58" s="52">
        <f t="shared" si="79"/>
        <v>7</v>
      </c>
      <c r="BK58" s="52">
        <f t="shared" si="79"/>
        <v>8</v>
      </c>
      <c r="BL58" s="52">
        <f t="shared" si="79"/>
        <v>18</v>
      </c>
      <c r="BM58" s="52">
        <f t="shared" si="79"/>
        <v>15</v>
      </c>
      <c r="BN58" s="52">
        <f t="shared" si="79"/>
        <v>31</v>
      </c>
      <c r="BO58" s="52">
        <f t="shared" si="79"/>
        <v>3</v>
      </c>
      <c r="BP58" s="52">
        <f t="shared" si="79"/>
        <v>17</v>
      </c>
      <c r="BQ58" s="52">
        <f t="shared" si="79"/>
        <v>8</v>
      </c>
      <c r="BR58" s="52">
        <f t="shared" si="79"/>
        <v>17</v>
      </c>
      <c r="BS58" s="52">
        <f t="shared" si="79"/>
        <v>10</v>
      </c>
      <c r="BT58" s="52">
        <f t="shared" si="78"/>
        <v>17</v>
      </c>
      <c r="BU58" s="52">
        <f t="shared" si="78"/>
        <v>13</v>
      </c>
      <c r="BV58" s="52">
        <f t="shared" si="78"/>
        <v>40</v>
      </c>
      <c r="BW58" s="52">
        <f t="shared" si="78"/>
        <v>23</v>
      </c>
      <c r="BX58" s="52">
        <f t="shared" ref="BX58:CE58" si="80">ABS( BX56 ) + ABS( BX57 )</f>
        <v>35</v>
      </c>
      <c r="BY58" s="52">
        <f t="shared" si="80"/>
        <v>12</v>
      </c>
      <c r="BZ58" s="52">
        <f t="shared" si="80"/>
        <v>17</v>
      </c>
      <c r="CA58" s="52">
        <f t="shared" si="80"/>
        <v>26</v>
      </c>
      <c r="CB58" s="52">
        <f t="shared" si="80"/>
        <v>5</v>
      </c>
      <c r="CC58" s="52">
        <f t="shared" si="80"/>
        <v>11</v>
      </c>
      <c r="CD58" s="52">
        <f t="shared" si="80"/>
        <v>7</v>
      </c>
      <c r="CE58" s="52">
        <f t="shared" si="80"/>
        <v>36</v>
      </c>
      <c r="CF58" s="52">
        <f t="shared" ref="CF58:CI58" si="81">ABS( CF56 ) + ABS( CF57 )</f>
        <v>15</v>
      </c>
      <c r="CG58" s="52">
        <f t="shared" si="81"/>
        <v>3</v>
      </c>
      <c r="CH58" s="52">
        <f t="shared" si="81"/>
        <v>6</v>
      </c>
      <c r="CI58" s="52">
        <f t="shared" si="81"/>
        <v>28</v>
      </c>
      <c r="CJ58" s="52">
        <f t="shared" ref="CJ58:CM58" si="82">ABS( CJ56 ) + ABS( CJ57 )</f>
        <v>8</v>
      </c>
      <c r="CK58" s="52">
        <f t="shared" si="82"/>
        <v>4</v>
      </c>
      <c r="CL58" s="52">
        <f t="shared" si="82"/>
        <v>20</v>
      </c>
      <c r="CM58" s="52">
        <f t="shared" si="82"/>
        <v>3</v>
      </c>
      <c r="CN58" s="52">
        <f t="shared" ref="CN58:CQ58" si="83">ABS( CN56 ) + ABS( CN57 )</f>
        <v>4</v>
      </c>
      <c r="CO58" s="52">
        <f t="shared" si="83"/>
        <v>4</v>
      </c>
      <c r="CP58" s="52">
        <f t="shared" si="83"/>
        <v>21</v>
      </c>
      <c r="CQ58" s="52">
        <f t="shared" si="83"/>
        <v>14</v>
      </c>
      <c r="CR58" s="52">
        <f t="shared" ref="CR58:CU58" si="84">ABS( CR56 ) + ABS( CR57 )</f>
        <v>21</v>
      </c>
      <c r="CS58" s="52">
        <f t="shared" si="84"/>
        <v>12</v>
      </c>
      <c r="CT58" s="52">
        <f t="shared" si="84"/>
        <v>3</v>
      </c>
      <c r="CU58" s="52">
        <f t="shared" si="84"/>
        <v>10</v>
      </c>
      <c r="CV58" s="52">
        <f t="shared" ref="CV58:CY58" si="85">ABS( CV56 ) + ABS( CV57 )</f>
        <v>9</v>
      </c>
      <c r="CW58" s="52">
        <f t="shared" si="85"/>
        <v>15</v>
      </c>
      <c r="CX58" s="52">
        <f t="shared" si="85"/>
        <v>6</v>
      </c>
      <c r="CY58" s="52">
        <f t="shared" si="85"/>
        <v>0</v>
      </c>
    </row>
    <row r="59" spans="1:103" s="4" customFormat="1" ht="12" customHeight="1">
      <c r="D59" s="49"/>
      <c r="E59" s="49"/>
      <c r="F59" s="49"/>
      <c r="G59" s="49"/>
      <c r="H59" s="49"/>
      <c r="I59" s="49"/>
      <c r="J59" s="49"/>
      <c r="K59" s="49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103" s="4" customFormat="1" ht="12" customHeight="1">
      <c r="D60" s="49"/>
      <c r="E60" s="49"/>
      <c r="F60" s="49"/>
      <c r="G60" s="49"/>
      <c r="H60" s="49"/>
      <c r="I60" s="49"/>
      <c r="J60" s="49"/>
      <c r="K60" s="49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103" s="46" customFormat="1" ht="12" customHeight="1">
      <c r="A61" s="4"/>
      <c r="B61" s="4"/>
      <c r="C61" s="46" t="s">
        <v>102</v>
      </c>
      <c r="G61" s="46">
        <f t="shared" ref="G61:P62" si="86">IF( ISERR( FIND( "Q4", G$31 ) ), "", SUM( D56:G56 ) )</f>
        <v>57</v>
      </c>
      <c r="H61" s="46" t="str">
        <f t="shared" si="86"/>
        <v/>
      </c>
      <c r="I61" s="46" t="str">
        <f t="shared" si="86"/>
        <v/>
      </c>
      <c r="J61" s="46" t="str">
        <f t="shared" si="86"/>
        <v/>
      </c>
      <c r="K61" s="46">
        <f t="shared" si="86"/>
        <v>21</v>
      </c>
      <c r="L61" s="46" t="str">
        <f t="shared" si="86"/>
        <v/>
      </c>
      <c r="M61" s="46" t="str">
        <f t="shared" si="86"/>
        <v/>
      </c>
      <c r="N61" s="46" t="str">
        <f t="shared" si="86"/>
        <v/>
      </c>
      <c r="O61" s="46">
        <f t="shared" si="86"/>
        <v>35</v>
      </c>
      <c r="P61" s="46" t="str">
        <f t="shared" si="86"/>
        <v/>
      </c>
      <c r="Q61" s="46" t="str">
        <f t="shared" ref="Q61:Z62" si="87">IF( ISERR( FIND( "Q4", Q$31 ) ), "", SUM( N56:Q56 ) )</f>
        <v/>
      </c>
      <c r="R61" s="46" t="str">
        <f t="shared" si="87"/>
        <v/>
      </c>
      <c r="S61" s="46">
        <f t="shared" si="87"/>
        <v>51</v>
      </c>
      <c r="T61" s="46" t="str">
        <f t="shared" si="87"/>
        <v/>
      </c>
      <c r="U61" s="46" t="str">
        <f t="shared" si="87"/>
        <v/>
      </c>
      <c r="V61" s="46" t="str">
        <f t="shared" si="87"/>
        <v/>
      </c>
      <c r="W61" s="46">
        <f t="shared" si="87"/>
        <v>73</v>
      </c>
      <c r="X61" s="46" t="str">
        <f t="shared" si="87"/>
        <v/>
      </c>
      <c r="Y61" s="46" t="str">
        <f t="shared" si="87"/>
        <v/>
      </c>
      <c r="Z61" s="46" t="str">
        <f t="shared" si="87"/>
        <v/>
      </c>
      <c r="AA61" s="46">
        <f t="shared" ref="AA61:AJ62" si="88">IF( ISERR( FIND( "Q4", AA$31 ) ), "", SUM( X56:AA56 ) )</f>
        <v>67</v>
      </c>
      <c r="AB61" s="46" t="str">
        <f t="shared" si="88"/>
        <v/>
      </c>
      <c r="AC61" s="46" t="str">
        <f t="shared" si="88"/>
        <v/>
      </c>
      <c r="AD61" s="46" t="str">
        <f t="shared" si="88"/>
        <v/>
      </c>
      <c r="AE61" s="46">
        <f t="shared" si="88"/>
        <v>73</v>
      </c>
      <c r="AF61" s="46" t="str">
        <f t="shared" si="88"/>
        <v/>
      </c>
      <c r="AG61" s="46" t="str">
        <f t="shared" si="88"/>
        <v/>
      </c>
      <c r="AH61" s="46" t="str">
        <f t="shared" si="88"/>
        <v/>
      </c>
      <c r="AI61" s="46">
        <f t="shared" si="88"/>
        <v>24</v>
      </c>
      <c r="AJ61" s="46" t="str">
        <f t="shared" si="88"/>
        <v/>
      </c>
      <c r="AK61" s="46" t="str">
        <f t="shared" ref="AK61:AT62" si="89">IF( ISERR( FIND( "Q4", AK$31 ) ), "", SUM( AH56:AK56 ) )</f>
        <v/>
      </c>
      <c r="AL61" s="46" t="str">
        <f t="shared" si="89"/>
        <v/>
      </c>
      <c r="AM61" s="46">
        <f t="shared" si="89"/>
        <v>23</v>
      </c>
      <c r="AN61" s="46" t="str">
        <f t="shared" si="89"/>
        <v/>
      </c>
      <c r="AO61" s="46" t="str">
        <f t="shared" si="89"/>
        <v/>
      </c>
      <c r="AP61" s="46" t="str">
        <f t="shared" si="89"/>
        <v/>
      </c>
      <c r="AQ61" s="46">
        <f t="shared" si="89"/>
        <v>29</v>
      </c>
      <c r="AR61" s="46" t="str">
        <f t="shared" si="89"/>
        <v/>
      </c>
      <c r="AS61" s="46" t="str">
        <f t="shared" si="89"/>
        <v/>
      </c>
      <c r="AT61" s="46" t="str">
        <f t="shared" si="89"/>
        <v/>
      </c>
      <c r="AU61" s="46">
        <f t="shared" ref="AU61:AY62" si="90">IF( ISERR( FIND( "Q4", AU$31 ) ), "", SUM( AR56:AU56 ) )</f>
        <v>39</v>
      </c>
      <c r="AV61" s="46" t="str">
        <f t="shared" si="90"/>
        <v/>
      </c>
      <c r="AW61" s="46" t="str">
        <f t="shared" si="90"/>
        <v/>
      </c>
      <c r="AX61" s="46" t="str">
        <f t="shared" si="90"/>
        <v/>
      </c>
      <c r="AY61" s="46">
        <f t="shared" si="90"/>
        <v>37</v>
      </c>
      <c r="AZ61" s="46" t="str">
        <f t="shared" ref="AZ61:BB62" si="91">IF( ISERR( FIND( "Q4", AZ$31 ) ), "", SUM( AS56:AZ56 ) )</f>
        <v/>
      </c>
      <c r="BA61" s="46" t="str">
        <f t="shared" si="91"/>
        <v/>
      </c>
      <c r="BB61" s="46" t="str">
        <f t="shared" si="91"/>
        <v/>
      </c>
      <c r="BC61" s="46">
        <f t="shared" ref="BC61:BC62" si="92">IF( ISERR( FIND( "Q4", BC$31 ) ), "", SUM( AZ56:BC56 ) )</f>
        <v>60</v>
      </c>
      <c r="BD61" s="46" t="str">
        <f t="shared" ref="BD61:BF62" si="93">IF( ISERR( FIND( "Q4", BD$31 ) ), "", SUM( AS56:BD56 ) )</f>
        <v/>
      </c>
      <c r="BE61" s="46" t="str">
        <f t="shared" si="93"/>
        <v/>
      </c>
      <c r="BF61" s="46" t="str">
        <f t="shared" si="93"/>
        <v/>
      </c>
      <c r="BG61" s="46">
        <f t="shared" ref="BG61:BG62" si="94">IF( ISERR( FIND( "Q4", BG$31 ) ), "", SUM( BD56:BG56 ) )</f>
        <v>103</v>
      </c>
      <c r="BH61" s="46" t="str">
        <f t="shared" ref="BH61:BJ62" si="95">IF( ISERR( FIND( "Q4", BH$31 ) ), "", SUM( AS56:BH56 ) )</f>
        <v/>
      </c>
      <c r="BI61" s="46" t="str">
        <f t="shared" si="95"/>
        <v/>
      </c>
      <c r="BJ61" s="46" t="str">
        <f t="shared" si="95"/>
        <v/>
      </c>
      <c r="BK61" s="46">
        <f t="shared" ref="BK61:BK62" si="96">IF( ISERR( FIND( "Q4", BK$31 ) ), "", SUM( BH56:BK56 ) )</f>
        <v>35</v>
      </c>
      <c r="BL61" s="46" t="str">
        <f t="shared" ref="BL61:BN62" si="97">IF( ISERR( FIND( "Q4", BL$31 ) ), "", SUM( AS56:BL56 ) )</f>
        <v/>
      </c>
      <c r="BM61" s="46" t="str">
        <f t="shared" si="97"/>
        <v/>
      </c>
      <c r="BN61" s="46" t="str">
        <f t="shared" si="97"/>
        <v/>
      </c>
      <c r="BO61" s="46">
        <f>IF( ISERR( FIND( "Q4", BO$31 ) ), "", SUM( BL56:BO56 ) )</f>
        <v>49</v>
      </c>
      <c r="BP61" s="46" t="str">
        <f t="shared" ref="BP61:BR62" si="98">IF( ISERR( FIND( "Q4", BP$31 ) ), "", SUM( AS56:BP56 ) )</f>
        <v/>
      </c>
      <c r="BQ61" s="46" t="str">
        <f t="shared" si="98"/>
        <v/>
      </c>
      <c r="BR61" s="46" t="str">
        <f t="shared" si="98"/>
        <v/>
      </c>
      <c r="BS61" s="46">
        <f>IF( ISERR( FIND( "Q4", BS$31 ) ), "", SUM( BP56:BS56 ) )</f>
        <v>38</v>
      </c>
      <c r="BT61" s="46" t="str">
        <f t="shared" ref="BT61:BV62" si="99">IF( ISERR( FIND( "Q4", BT$31 ) ), "", SUM( AW56:BT56 ) )</f>
        <v/>
      </c>
      <c r="BU61" s="46" t="str">
        <f t="shared" si="99"/>
        <v/>
      </c>
      <c r="BV61" s="46" t="str">
        <f t="shared" si="99"/>
        <v/>
      </c>
      <c r="BW61" s="46">
        <f>IF( ISERR( FIND( "Q4", BW$31 ) ), "", SUM( BT56:BW56 ) )</f>
        <v>41</v>
      </c>
      <c r="BX61" s="46" t="str">
        <f t="shared" ref="BX61:BX62" si="100">IF( ISERR( FIND( "Q4", BX$31 ) ), "", SUM( BA56:BX56 ) )</f>
        <v/>
      </c>
      <c r="BY61" s="46" t="str">
        <f t="shared" ref="BY61:BY62" si="101">IF( ISERR( FIND( "Q4", BY$31 ) ), "", SUM( BB56:BY56 ) )</f>
        <v/>
      </c>
      <c r="BZ61" s="46" t="str">
        <f t="shared" ref="BZ61:BZ62" si="102">IF( ISERR( FIND( "Q4", BZ$31 ) ), "", SUM( BC56:BZ56 ) )</f>
        <v/>
      </c>
      <c r="CA61" s="46">
        <f>IF( ISERR( FIND( "Q4", CA$31 ) ), "", SUM( BX56:CA56 ) )</f>
        <v>55</v>
      </c>
      <c r="CB61" s="46" t="str">
        <f t="shared" ref="CB61:CE62" si="103">IF( ISERR( FIND( "Q4", CB$31 ) ), "", SUM( BY56:CB56 ) )</f>
        <v/>
      </c>
      <c r="CC61" s="46" t="str">
        <f t="shared" si="103"/>
        <v/>
      </c>
      <c r="CD61" s="46" t="str">
        <f t="shared" si="103"/>
        <v/>
      </c>
      <c r="CE61" s="46">
        <f t="shared" si="103"/>
        <v>12</v>
      </c>
      <c r="CF61" s="46" t="str">
        <f t="shared" ref="CF61:CF62" si="104">IF( ISERR( FIND( "Q4", CF$31 ) ), "", SUM( CC56:CF56 ) )</f>
        <v/>
      </c>
      <c r="CG61" s="46" t="str">
        <f t="shared" ref="CG61:CG62" si="105">IF( ISERR( FIND( "Q4", CG$31 ) ), "", SUM( CD56:CG56 ) )</f>
        <v/>
      </c>
      <c r="CH61" s="46" t="str">
        <f t="shared" ref="CH61:CH62" si="106">IF( ISERR( FIND( "Q4", CH$31 ) ), "", SUM( CE56:CH56 ) )</f>
        <v/>
      </c>
      <c r="CI61" s="46">
        <f t="shared" ref="CI61:CI62" si="107">IF( ISERR( FIND( "Q4", CI$31 ) ), "", SUM( CF56:CI56 ) )</f>
        <v>20</v>
      </c>
      <c r="CJ61" s="46" t="str">
        <f t="shared" ref="CJ61:CJ62" si="108">IF( ISERR( FIND( "Q4", CJ$31 ) ), "", SUM( CG56:CJ56 ) )</f>
        <v/>
      </c>
      <c r="CK61" s="46" t="str">
        <f t="shared" ref="CK61:CK62" si="109">IF( ISERR( FIND( "Q4", CK$31 ) ), "", SUM( CH56:CK56 ) )</f>
        <v/>
      </c>
      <c r="CL61" s="46" t="str">
        <f t="shared" ref="CL61:CL62" si="110">IF( ISERR( FIND( "Q4", CL$31 ) ), "", SUM( CI56:CL56 ) )</f>
        <v/>
      </c>
      <c r="CM61" s="46">
        <f t="shared" ref="CM61:CM62" si="111">IF( ISERR( FIND( "Q4", CM$31 ) ), "", SUM( CJ56:CM56 ) )</f>
        <v>25</v>
      </c>
      <c r="CN61" s="46" t="str">
        <f t="shared" ref="CN61:CN62" si="112">IF( ISERR( FIND( "Q4", CN$31 ) ), "", SUM( CK56:CN56 ) )</f>
        <v/>
      </c>
      <c r="CO61" s="46" t="str">
        <f t="shared" ref="CO61:CO62" si="113">IF( ISERR( FIND( "Q4", CO$31 ) ), "", SUM( CL56:CO56 ) )</f>
        <v/>
      </c>
      <c r="CP61" s="46" t="str">
        <f t="shared" ref="CP61:CP62" si="114">IF( ISERR( FIND( "Q4", CP$31 ) ), "", SUM( CM56:CP56 ) )</f>
        <v/>
      </c>
      <c r="CQ61" s="46">
        <f t="shared" ref="CQ61:CQ62" si="115">IF( ISERR( FIND( "Q4", CQ$31 ) ), "", SUM( CN56:CQ56 ) )</f>
        <v>16</v>
      </c>
      <c r="CR61" s="46" t="str">
        <f t="shared" ref="CR61:CR62" si="116">IF( ISERR( FIND( "Q4", CR$31 ) ), "", SUM( CO56:CR56 ) )</f>
        <v/>
      </c>
      <c r="CS61" s="46" t="str">
        <f t="shared" ref="CS61:CS62" si="117">IF( ISERR( FIND( "Q4", CS$31 ) ), "", SUM( CP56:CS56 ) )</f>
        <v/>
      </c>
      <c r="CT61" s="46" t="str">
        <f t="shared" ref="CT61:CT62" si="118">IF( ISERR( FIND( "Q4", CT$31 ) ), "", SUM( CQ56:CT56 ) )</f>
        <v/>
      </c>
      <c r="CU61" s="46">
        <f t="shared" ref="CU61:CU62" si="119">IF( ISERR( FIND( "Q4", CU$31 ) ), "", SUM( CR56:CU56 ) )</f>
        <v>25</v>
      </c>
      <c r="CV61" s="46" t="str">
        <f t="shared" ref="CV61:CV62" si="120">IF( ISERR( FIND( "Q4", CV$31 ) ), "", SUM( CS56:CV56 ) )</f>
        <v/>
      </c>
      <c r="CW61" s="46" t="str">
        <f t="shared" ref="CW61:CW62" si="121">IF( ISERR( FIND( "Q4", CW$31 ) ), "", SUM( CT56:CW56 ) )</f>
        <v/>
      </c>
      <c r="CX61" s="46" t="str">
        <f t="shared" ref="CX61:CX62" si="122">IF( ISERR( FIND( "Q4", CX$31 ) ), "", SUM( CU56:CX56 ) )</f>
        <v/>
      </c>
      <c r="CY61" s="46">
        <f t="shared" ref="CY61:CY62" si="123">IF( ISERR( FIND( "Q4", CY$31 ) ), "", SUM( CV56:CY56 ) )</f>
        <v>20</v>
      </c>
    </row>
    <row r="62" spans="1:103" s="47" customFormat="1" ht="12" customHeight="1">
      <c r="A62" s="4"/>
      <c r="B62" s="4"/>
      <c r="C62" s="47" t="s">
        <v>103</v>
      </c>
      <c r="G62" s="47">
        <f t="shared" si="86"/>
        <v>-150</v>
      </c>
      <c r="H62" s="47" t="str">
        <f t="shared" si="86"/>
        <v/>
      </c>
      <c r="I62" s="47" t="str">
        <f t="shared" si="86"/>
        <v/>
      </c>
      <c r="J62" s="47" t="str">
        <f t="shared" si="86"/>
        <v/>
      </c>
      <c r="K62" s="47">
        <f t="shared" si="86"/>
        <v>-279</v>
      </c>
      <c r="L62" s="47" t="str">
        <f t="shared" si="86"/>
        <v/>
      </c>
      <c r="M62" s="47" t="str">
        <f t="shared" si="86"/>
        <v/>
      </c>
      <c r="N62" s="47" t="str">
        <f t="shared" si="86"/>
        <v/>
      </c>
      <c r="O62" s="47">
        <f t="shared" si="86"/>
        <v>-218</v>
      </c>
      <c r="P62" s="47" t="str">
        <f t="shared" si="86"/>
        <v/>
      </c>
      <c r="Q62" s="47" t="str">
        <f t="shared" si="87"/>
        <v/>
      </c>
      <c r="R62" s="47" t="str">
        <f t="shared" si="87"/>
        <v/>
      </c>
      <c r="S62" s="47">
        <f t="shared" si="87"/>
        <v>-59</v>
      </c>
      <c r="T62" s="47" t="str">
        <f t="shared" si="87"/>
        <v/>
      </c>
      <c r="U62" s="47" t="str">
        <f t="shared" si="87"/>
        <v/>
      </c>
      <c r="V62" s="47" t="str">
        <f t="shared" si="87"/>
        <v/>
      </c>
      <c r="W62" s="47">
        <f t="shared" si="87"/>
        <v>-48</v>
      </c>
      <c r="X62" s="47" t="str">
        <f t="shared" si="87"/>
        <v/>
      </c>
      <c r="Y62" s="47" t="str">
        <f t="shared" si="87"/>
        <v/>
      </c>
      <c r="Z62" s="47" t="str">
        <f t="shared" si="87"/>
        <v/>
      </c>
      <c r="AA62" s="47">
        <f t="shared" si="88"/>
        <v>-43</v>
      </c>
      <c r="AB62" s="47" t="str">
        <f t="shared" si="88"/>
        <v/>
      </c>
      <c r="AC62" s="47" t="str">
        <f t="shared" si="88"/>
        <v/>
      </c>
      <c r="AD62" s="47" t="str">
        <f t="shared" si="88"/>
        <v/>
      </c>
      <c r="AE62" s="47">
        <f t="shared" si="88"/>
        <v>-48</v>
      </c>
      <c r="AF62" s="47" t="str">
        <f t="shared" si="88"/>
        <v/>
      </c>
      <c r="AG62" s="47" t="str">
        <f t="shared" si="88"/>
        <v/>
      </c>
      <c r="AH62" s="47" t="str">
        <f t="shared" si="88"/>
        <v/>
      </c>
      <c r="AI62" s="47">
        <f t="shared" si="88"/>
        <v>-26</v>
      </c>
      <c r="AJ62" s="47" t="str">
        <f t="shared" si="88"/>
        <v/>
      </c>
      <c r="AK62" s="47" t="str">
        <f t="shared" si="89"/>
        <v/>
      </c>
      <c r="AL62" s="47" t="str">
        <f t="shared" si="89"/>
        <v/>
      </c>
      <c r="AM62" s="47">
        <f t="shared" si="89"/>
        <v>-34</v>
      </c>
      <c r="AN62" s="47" t="str">
        <f t="shared" si="89"/>
        <v/>
      </c>
      <c r="AO62" s="47" t="str">
        <f t="shared" si="89"/>
        <v/>
      </c>
      <c r="AP62" s="47" t="str">
        <f t="shared" si="89"/>
        <v/>
      </c>
      <c r="AQ62" s="47">
        <f t="shared" si="89"/>
        <v>-51</v>
      </c>
      <c r="AR62" s="47" t="str">
        <f t="shared" si="89"/>
        <v/>
      </c>
      <c r="AS62" s="47" t="str">
        <f t="shared" si="89"/>
        <v/>
      </c>
      <c r="AT62" s="47" t="str">
        <f t="shared" si="89"/>
        <v/>
      </c>
      <c r="AU62" s="47">
        <f t="shared" si="90"/>
        <v>-21</v>
      </c>
      <c r="AV62" s="47" t="str">
        <f t="shared" si="90"/>
        <v/>
      </c>
      <c r="AW62" s="47" t="str">
        <f t="shared" si="90"/>
        <v/>
      </c>
      <c r="AX62" s="47" t="str">
        <f t="shared" si="90"/>
        <v/>
      </c>
      <c r="AY62" s="47">
        <f t="shared" si="90"/>
        <v>-39</v>
      </c>
      <c r="AZ62" s="47" t="str">
        <f t="shared" si="91"/>
        <v/>
      </c>
      <c r="BA62" s="47" t="str">
        <f t="shared" si="91"/>
        <v/>
      </c>
      <c r="BB62" s="47" t="str">
        <f t="shared" si="91"/>
        <v/>
      </c>
      <c r="BC62" s="47">
        <f t="shared" si="92"/>
        <v>-20</v>
      </c>
      <c r="BD62" s="47" t="str">
        <f t="shared" si="93"/>
        <v/>
      </c>
      <c r="BE62" s="47" t="str">
        <f t="shared" si="93"/>
        <v/>
      </c>
      <c r="BF62" s="47" t="str">
        <f t="shared" si="93"/>
        <v/>
      </c>
      <c r="BG62" s="47">
        <f t="shared" si="94"/>
        <v>-3</v>
      </c>
      <c r="BH62" s="47" t="str">
        <f t="shared" si="95"/>
        <v/>
      </c>
      <c r="BI62" s="47" t="str">
        <f t="shared" si="95"/>
        <v/>
      </c>
      <c r="BJ62" s="47" t="str">
        <f t="shared" si="95"/>
        <v/>
      </c>
      <c r="BK62" s="47">
        <f t="shared" si="96"/>
        <v>-15</v>
      </c>
      <c r="BL62" s="47" t="str">
        <f t="shared" si="97"/>
        <v/>
      </c>
      <c r="BM62" s="47" t="str">
        <f t="shared" si="97"/>
        <v/>
      </c>
      <c r="BN62" s="47" t="str">
        <f t="shared" si="97"/>
        <v/>
      </c>
      <c r="BO62" s="47">
        <f>IF( ISERR( FIND( "Q4", BO$31 ) ), "", SUM( BL57:BO57 ) )</f>
        <v>-18</v>
      </c>
      <c r="BP62" s="47" t="str">
        <f t="shared" si="98"/>
        <v/>
      </c>
      <c r="BQ62" s="47" t="str">
        <f t="shared" si="98"/>
        <v/>
      </c>
      <c r="BR62" s="47" t="str">
        <f t="shared" si="98"/>
        <v/>
      </c>
      <c r="BS62" s="47">
        <f>IF( ISERR( FIND( "Q4", BS$31 ) ), "", SUM( BP57:BS57 ) )</f>
        <v>-14</v>
      </c>
      <c r="BT62" s="47" t="str">
        <f t="shared" si="99"/>
        <v/>
      </c>
      <c r="BU62" s="47" t="str">
        <f t="shared" si="99"/>
        <v/>
      </c>
      <c r="BV62" s="47" t="str">
        <f t="shared" si="99"/>
        <v/>
      </c>
      <c r="BW62" s="47">
        <f t="shared" ref="BW62" si="124">IF( ISERR( FIND( "Q4", BW$31 ) ), "", SUM( BT57:BW57 ) )</f>
        <v>-52</v>
      </c>
      <c r="BX62" s="47" t="str">
        <f t="shared" si="100"/>
        <v/>
      </c>
      <c r="BY62" s="47" t="str">
        <f t="shared" si="101"/>
        <v/>
      </c>
      <c r="BZ62" s="47" t="str">
        <f t="shared" si="102"/>
        <v/>
      </c>
      <c r="CA62" s="47">
        <f t="shared" ref="CA62" si="125">IF( ISERR( FIND( "Q4", CA$31 ) ), "", SUM( BX57:CA57 ) )</f>
        <v>-35</v>
      </c>
      <c r="CB62" s="47" t="str">
        <f t="shared" si="103"/>
        <v/>
      </c>
      <c r="CC62" s="47" t="str">
        <f t="shared" si="103"/>
        <v/>
      </c>
      <c r="CD62" s="47" t="str">
        <f t="shared" si="103"/>
        <v/>
      </c>
      <c r="CE62" s="47">
        <f t="shared" si="103"/>
        <v>-47</v>
      </c>
      <c r="CF62" s="47" t="str">
        <f t="shared" si="104"/>
        <v/>
      </c>
      <c r="CG62" s="47" t="str">
        <f t="shared" si="105"/>
        <v/>
      </c>
      <c r="CH62" s="47" t="str">
        <f t="shared" si="106"/>
        <v/>
      </c>
      <c r="CI62" s="47">
        <f t="shared" si="107"/>
        <v>-32</v>
      </c>
      <c r="CJ62" s="47" t="str">
        <f t="shared" si="108"/>
        <v/>
      </c>
      <c r="CK62" s="47" t="str">
        <f t="shared" si="109"/>
        <v/>
      </c>
      <c r="CL62" s="47" t="str">
        <f t="shared" si="110"/>
        <v/>
      </c>
      <c r="CM62" s="47">
        <f t="shared" si="111"/>
        <v>-10</v>
      </c>
      <c r="CN62" s="47" t="str">
        <f t="shared" si="112"/>
        <v/>
      </c>
      <c r="CO62" s="47" t="str">
        <f t="shared" si="113"/>
        <v/>
      </c>
      <c r="CP62" s="47" t="str">
        <f t="shared" si="114"/>
        <v/>
      </c>
      <c r="CQ62" s="47">
        <f t="shared" si="115"/>
        <v>-27</v>
      </c>
      <c r="CR62" s="47" t="str">
        <f t="shared" si="116"/>
        <v/>
      </c>
      <c r="CS62" s="47" t="str">
        <f t="shared" si="117"/>
        <v/>
      </c>
      <c r="CT62" s="47" t="str">
        <f t="shared" si="118"/>
        <v/>
      </c>
      <c r="CU62" s="47">
        <f t="shared" si="119"/>
        <v>-21</v>
      </c>
      <c r="CV62" s="47" t="str">
        <f t="shared" si="120"/>
        <v/>
      </c>
      <c r="CW62" s="47" t="str">
        <f t="shared" si="121"/>
        <v/>
      </c>
      <c r="CX62" s="47" t="str">
        <f t="shared" si="122"/>
        <v/>
      </c>
      <c r="CY62" s="47">
        <f t="shared" si="123"/>
        <v>-10</v>
      </c>
    </row>
    <row r="63" spans="1:103" s="51" customFormat="1" ht="12" customHeight="1">
      <c r="A63" s="31"/>
      <c r="B63" s="31"/>
      <c r="C63" s="51" t="s">
        <v>98</v>
      </c>
      <c r="D63" s="52"/>
      <c r="E63" s="52"/>
      <c r="F63" s="52"/>
      <c r="G63" s="52">
        <f t="shared" ref="G63:AU63" si="126">IF( LEN( G61 ) = 0, "", ABS( G61 ) + ABS( G62 ) )</f>
        <v>207</v>
      </c>
      <c r="H63" s="52" t="str">
        <f t="shared" si="126"/>
        <v/>
      </c>
      <c r="I63" s="52" t="str">
        <f t="shared" si="126"/>
        <v/>
      </c>
      <c r="J63" s="52" t="str">
        <f t="shared" si="126"/>
        <v/>
      </c>
      <c r="K63" s="52">
        <f t="shared" si="126"/>
        <v>300</v>
      </c>
      <c r="L63" s="52" t="str">
        <f t="shared" si="126"/>
        <v/>
      </c>
      <c r="M63" s="52" t="str">
        <f t="shared" si="126"/>
        <v/>
      </c>
      <c r="N63" s="52" t="str">
        <f t="shared" si="126"/>
        <v/>
      </c>
      <c r="O63" s="52">
        <f t="shared" si="126"/>
        <v>253</v>
      </c>
      <c r="P63" s="52" t="str">
        <f t="shared" si="126"/>
        <v/>
      </c>
      <c r="Q63" s="52" t="str">
        <f t="shared" si="126"/>
        <v/>
      </c>
      <c r="R63" s="52" t="str">
        <f t="shared" si="126"/>
        <v/>
      </c>
      <c r="S63" s="52">
        <f t="shared" si="126"/>
        <v>110</v>
      </c>
      <c r="T63" s="52" t="str">
        <f t="shared" si="126"/>
        <v/>
      </c>
      <c r="U63" s="52" t="str">
        <f t="shared" si="126"/>
        <v/>
      </c>
      <c r="V63" s="52" t="str">
        <f t="shared" si="126"/>
        <v/>
      </c>
      <c r="W63" s="52">
        <f t="shared" si="126"/>
        <v>121</v>
      </c>
      <c r="X63" s="52" t="str">
        <f t="shared" si="126"/>
        <v/>
      </c>
      <c r="Y63" s="52" t="str">
        <f t="shared" si="126"/>
        <v/>
      </c>
      <c r="Z63" s="52" t="str">
        <f t="shared" si="126"/>
        <v/>
      </c>
      <c r="AA63" s="52">
        <f t="shared" si="126"/>
        <v>110</v>
      </c>
      <c r="AB63" s="52" t="str">
        <f t="shared" si="126"/>
        <v/>
      </c>
      <c r="AC63" s="52" t="str">
        <f t="shared" si="126"/>
        <v/>
      </c>
      <c r="AD63" s="52" t="str">
        <f t="shared" si="126"/>
        <v/>
      </c>
      <c r="AE63" s="52">
        <f t="shared" si="126"/>
        <v>121</v>
      </c>
      <c r="AF63" s="52" t="str">
        <f t="shared" si="126"/>
        <v/>
      </c>
      <c r="AG63" s="52" t="str">
        <f t="shared" si="126"/>
        <v/>
      </c>
      <c r="AH63" s="52" t="str">
        <f t="shared" si="126"/>
        <v/>
      </c>
      <c r="AI63" s="52">
        <f t="shared" si="126"/>
        <v>50</v>
      </c>
      <c r="AJ63" s="52" t="str">
        <f t="shared" si="126"/>
        <v/>
      </c>
      <c r="AK63" s="52" t="str">
        <f t="shared" si="126"/>
        <v/>
      </c>
      <c r="AL63" s="52" t="str">
        <f t="shared" si="126"/>
        <v/>
      </c>
      <c r="AM63" s="52">
        <f t="shared" si="126"/>
        <v>57</v>
      </c>
      <c r="AN63" s="52" t="str">
        <f t="shared" si="126"/>
        <v/>
      </c>
      <c r="AO63" s="52" t="str">
        <f t="shared" si="126"/>
        <v/>
      </c>
      <c r="AP63" s="52" t="str">
        <f t="shared" si="126"/>
        <v/>
      </c>
      <c r="AQ63" s="52">
        <f t="shared" si="126"/>
        <v>80</v>
      </c>
      <c r="AR63" s="52" t="str">
        <f t="shared" si="126"/>
        <v/>
      </c>
      <c r="AS63" s="52" t="str">
        <f t="shared" si="126"/>
        <v/>
      </c>
      <c r="AT63" s="52" t="str">
        <f t="shared" si="126"/>
        <v/>
      </c>
      <c r="AU63" s="52">
        <f t="shared" si="126"/>
        <v>60</v>
      </c>
      <c r="AV63" s="52" t="str">
        <f t="shared" ref="AV63:BW63" si="127">IF( LEN( AV61 ) = 0, "", ABS( AV61 ) + ABS( AV62 ) )</f>
        <v/>
      </c>
      <c r="AW63" s="52" t="str">
        <f t="shared" si="127"/>
        <v/>
      </c>
      <c r="AX63" s="52" t="str">
        <f t="shared" si="127"/>
        <v/>
      </c>
      <c r="AY63" s="52">
        <f t="shared" si="127"/>
        <v>76</v>
      </c>
      <c r="AZ63" s="52" t="str">
        <f t="shared" ref="AZ63:BS63" si="128">IF( LEN( AZ61 ) = 0, "", ABS( AZ61 ) + ABS( AZ62 ) )</f>
        <v/>
      </c>
      <c r="BA63" s="52" t="str">
        <f t="shared" si="128"/>
        <v/>
      </c>
      <c r="BB63" s="52" t="str">
        <f t="shared" si="128"/>
        <v/>
      </c>
      <c r="BC63" s="52">
        <f t="shared" si="128"/>
        <v>80</v>
      </c>
      <c r="BD63" s="52" t="str">
        <f t="shared" si="128"/>
        <v/>
      </c>
      <c r="BE63" s="52" t="str">
        <f t="shared" si="128"/>
        <v/>
      </c>
      <c r="BF63" s="52" t="str">
        <f t="shared" si="128"/>
        <v/>
      </c>
      <c r="BG63" s="52">
        <f t="shared" si="128"/>
        <v>106</v>
      </c>
      <c r="BH63" s="52" t="str">
        <f t="shared" si="128"/>
        <v/>
      </c>
      <c r="BI63" s="52" t="str">
        <f t="shared" si="128"/>
        <v/>
      </c>
      <c r="BJ63" s="52" t="str">
        <f t="shared" si="128"/>
        <v/>
      </c>
      <c r="BK63" s="52">
        <f t="shared" si="128"/>
        <v>50</v>
      </c>
      <c r="BL63" s="52" t="str">
        <f t="shared" si="128"/>
        <v/>
      </c>
      <c r="BM63" s="52" t="str">
        <f t="shared" si="128"/>
        <v/>
      </c>
      <c r="BN63" s="52" t="str">
        <f t="shared" si="128"/>
        <v/>
      </c>
      <c r="BO63" s="52">
        <f t="shared" si="128"/>
        <v>67</v>
      </c>
      <c r="BP63" s="52" t="str">
        <f t="shared" si="128"/>
        <v/>
      </c>
      <c r="BQ63" s="52" t="str">
        <f t="shared" si="128"/>
        <v/>
      </c>
      <c r="BR63" s="52" t="str">
        <f t="shared" si="128"/>
        <v/>
      </c>
      <c r="BS63" s="52">
        <f t="shared" si="128"/>
        <v>52</v>
      </c>
      <c r="BT63" s="52" t="str">
        <f t="shared" si="127"/>
        <v/>
      </c>
      <c r="BU63" s="52" t="str">
        <f t="shared" si="127"/>
        <v/>
      </c>
      <c r="BV63" s="52" t="str">
        <f t="shared" si="127"/>
        <v/>
      </c>
      <c r="BW63" s="52">
        <f t="shared" si="127"/>
        <v>93</v>
      </c>
      <c r="BX63" s="52" t="str">
        <f t="shared" ref="BX63:CE63" si="129">IF( LEN( BX61 ) = 0, "", ABS( BX61 ) + ABS( BX62 ) )</f>
        <v/>
      </c>
      <c r="BY63" s="52" t="str">
        <f t="shared" si="129"/>
        <v/>
      </c>
      <c r="BZ63" s="52" t="str">
        <f t="shared" si="129"/>
        <v/>
      </c>
      <c r="CA63" s="52">
        <f t="shared" si="129"/>
        <v>90</v>
      </c>
      <c r="CB63" s="52" t="str">
        <f t="shared" si="129"/>
        <v/>
      </c>
      <c r="CC63" s="52" t="str">
        <f t="shared" si="129"/>
        <v/>
      </c>
      <c r="CD63" s="52" t="str">
        <f t="shared" si="129"/>
        <v/>
      </c>
      <c r="CE63" s="52">
        <f t="shared" si="129"/>
        <v>59</v>
      </c>
      <c r="CF63" s="52" t="str">
        <f t="shared" ref="CF63:CI63" si="130">IF( LEN( CF61 ) = 0, "", ABS( CF61 ) + ABS( CF62 ) )</f>
        <v/>
      </c>
      <c r="CG63" s="52" t="str">
        <f t="shared" si="130"/>
        <v/>
      </c>
      <c r="CH63" s="52" t="str">
        <f t="shared" si="130"/>
        <v/>
      </c>
      <c r="CI63" s="52">
        <f t="shared" si="130"/>
        <v>52</v>
      </c>
      <c r="CJ63" s="52" t="str">
        <f t="shared" ref="CJ63:CM63" si="131">IF( LEN( CJ61 ) = 0, "", ABS( CJ61 ) + ABS( CJ62 ) )</f>
        <v/>
      </c>
      <c r="CK63" s="52" t="str">
        <f t="shared" si="131"/>
        <v/>
      </c>
      <c r="CL63" s="52" t="str">
        <f t="shared" si="131"/>
        <v/>
      </c>
      <c r="CM63" s="52">
        <f t="shared" si="131"/>
        <v>35</v>
      </c>
      <c r="CN63" s="52" t="str">
        <f t="shared" ref="CN63:CQ63" si="132">IF( LEN( CN61 ) = 0, "", ABS( CN61 ) + ABS( CN62 ) )</f>
        <v/>
      </c>
      <c r="CO63" s="52" t="str">
        <f t="shared" si="132"/>
        <v/>
      </c>
      <c r="CP63" s="52" t="str">
        <f t="shared" si="132"/>
        <v/>
      </c>
      <c r="CQ63" s="52">
        <f t="shared" si="132"/>
        <v>43</v>
      </c>
      <c r="CR63" s="52" t="str">
        <f t="shared" ref="CR63:CU63" si="133">IF( LEN( CR61 ) = 0, "", ABS( CR61 ) + ABS( CR62 ) )</f>
        <v/>
      </c>
      <c r="CS63" s="52" t="str">
        <f t="shared" si="133"/>
        <v/>
      </c>
      <c r="CT63" s="52" t="str">
        <f t="shared" si="133"/>
        <v/>
      </c>
      <c r="CU63" s="52">
        <f t="shared" si="133"/>
        <v>46</v>
      </c>
      <c r="CV63" s="52" t="str">
        <f t="shared" ref="CV63:CY63" si="134">IF( LEN( CV61 ) = 0, "", ABS( CV61 ) + ABS( CV62 ) )</f>
        <v/>
      </c>
      <c r="CW63" s="52" t="str">
        <f t="shared" si="134"/>
        <v/>
      </c>
      <c r="CX63" s="52" t="str">
        <f t="shared" si="134"/>
        <v/>
      </c>
      <c r="CY63" s="52">
        <f t="shared" si="134"/>
        <v>30</v>
      </c>
    </row>
    <row r="64" spans="1:103" s="4" customFormat="1" ht="12" customHeight="1">
      <c r="D64" s="2"/>
      <c r="E64" s="2"/>
      <c r="F64" s="2"/>
      <c r="G64" s="2"/>
      <c r="H64" s="2"/>
      <c r="I64" s="2"/>
      <c r="J64" s="2"/>
      <c r="K64" s="2"/>
    </row>
  </sheetData>
  <mergeCells count="1">
    <mergeCell ref="A1:C1"/>
  </mergeCells>
  <phoneticPr fontId="3" type="noConversion"/>
  <hyperlinks>
    <hyperlink ref="A1" location="Index!A1" display="Return to Index" xr:uid="{C5AB3137-571A-4674-A14A-1A691D1A5F3D}"/>
    <hyperlink ref="A1:B1" location="Contents!A1" display="Go to Contents" xr:uid="{0814BBB7-CF21-4914-96A1-BFB8650532E7}"/>
  </hyperlinks>
  <pageMargins left="0.2" right="0.2" top="0.35" bottom="0.33" header="0.5" footer="0.5"/>
  <pageSetup scale="20" orientation="landscape" r:id="rId1"/>
  <headerFooter alignWithMargins="0"/>
  <ignoredErrors>
    <ignoredError sqref="G42:AT47 AU42:AY47" formulaRange="1"/>
    <ignoredError sqref="AR51:AY51 BS61:BS62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>
    <tabColor theme="0"/>
    <pageSetUpPr fitToPage="1"/>
  </sheetPr>
  <dimension ref="A1:AB16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1" customWidth="1"/>
    <col min="3" max="3" width="30.7109375" style="1" customWidth="1"/>
    <col min="4" max="54" width="8.7109375" style="1" customWidth="1"/>
    <col min="55" max="16384" width="9.140625" style="1"/>
  </cols>
  <sheetData>
    <row r="1" spans="1:28" ht="12" customHeight="1">
      <c r="A1" s="175" t="s">
        <v>299</v>
      </c>
      <c r="B1" s="176"/>
      <c r="C1" s="177"/>
    </row>
    <row r="2" spans="1:28" ht="18" customHeight="1">
      <c r="B2" s="18" t="s">
        <v>307</v>
      </c>
    </row>
    <row r="3" spans="1:28" ht="12" customHeight="1">
      <c r="C3" s="19" t="s">
        <v>303</v>
      </c>
    </row>
    <row r="4" spans="1:28" ht="12" customHeight="1">
      <c r="C4" s="5"/>
    </row>
    <row r="6" spans="1:28" ht="12" customHeight="1">
      <c r="C6" s="22" t="s">
        <v>308</v>
      </c>
      <c r="D6" s="23">
        <v>2001</v>
      </c>
      <c r="E6" s="23">
        <v>2002</v>
      </c>
      <c r="F6" s="23">
        <v>2003</v>
      </c>
      <c r="G6" s="23">
        <v>2004</v>
      </c>
      <c r="H6" s="23">
        <v>2005</v>
      </c>
      <c r="I6" s="23">
        <v>2006</v>
      </c>
      <c r="J6" s="23">
        <v>2007</v>
      </c>
      <c r="K6" s="23">
        <v>2008</v>
      </c>
      <c r="L6" s="23">
        <v>2009</v>
      </c>
      <c r="M6" s="23">
        <v>2010</v>
      </c>
      <c r="N6" s="23">
        <v>2011</v>
      </c>
      <c r="O6" s="23">
        <v>2012</v>
      </c>
      <c r="P6" s="23">
        <v>2013</v>
      </c>
      <c r="Q6" s="23">
        <v>2014</v>
      </c>
      <c r="R6" s="23">
        <v>2015</v>
      </c>
      <c r="S6" s="23">
        <v>2016</v>
      </c>
      <c r="T6" s="23">
        <v>2017</v>
      </c>
      <c r="U6" s="23">
        <v>2018</v>
      </c>
      <c r="V6" s="23">
        <v>2019</v>
      </c>
      <c r="W6" s="23">
        <v>2020</v>
      </c>
      <c r="X6" s="23">
        <v>2021</v>
      </c>
      <c r="Y6" s="23">
        <v>2022</v>
      </c>
      <c r="Z6" s="23">
        <v>2023</v>
      </c>
      <c r="AA6" s="23">
        <v>2024</v>
      </c>
      <c r="AB6" s="23">
        <v>2025</v>
      </c>
    </row>
    <row r="7" spans="1:28" ht="12" customHeight="1">
      <c r="C7" s="21"/>
      <c r="D7" s="23"/>
      <c r="E7" s="23"/>
      <c r="F7" s="23"/>
      <c r="G7" s="23"/>
      <c r="H7" s="21"/>
      <c r="I7" s="21"/>
      <c r="J7" s="21"/>
      <c r="K7" s="21"/>
      <c r="L7" s="21"/>
    </row>
    <row r="8" spans="1:28" ht="12" customHeight="1">
      <c r="C8" s="24" t="s">
        <v>105</v>
      </c>
      <c r="D8" s="25">
        <v>38</v>
      </c>
      <c r="E8" s="25">
        <v>57</v>
      </c>
      <c r="F8" s="25">
        <v>62</v>
      </c>
      <c r="G8" s="25">
        <v>34</v>
      </c>
      <c r="H8" s="25">
        <v>22</v>
      </c>
      <c r="I8" s="25">
        <v>31</v>
      </c>
      <c r="J8" s="25">
        <v>41</v>
      </c>
      <c r="K8" s="25">
        <v>17</v>
      </c>
      <c r="L8" s="25">
        <v>14</v>
      </c>
      <c r="M8" s="25">
        <v>24</v>
      </c>
      <c r="N8" s="25">
        <v>25</v>
      </c>
      <c r="O8" s="25">
        <v>26</v>
      </c>
      <c r="P8" s="25">
        <v>23</v>
      </c>
      <c r="Q8" s="25">
        <v>14</v>
      </c>
      <c r="R8" s="25">
        <v>11</v>
      </c>
      <c r="S8" s="25">
        <v>16</v>
      </c>
      <c r="T8" s="25">
        <v>15</v>
      </c>
      <c r="U8" s="25">
        <v>33</v>
      </c>
      <c r="V8" s="25">
        <v>36</v>
      </c>
      <c r="W8" s="25">
        <f>'II. Upgrades &amp; Downgrades'!CE50</f>
        <v>24</v>
      </c>
      <c r="X8" s="25">
        <f>'II. Upgrades &amp; Downgrades'!CI50</f>
        <v>6</v>
      </c>
      <c r="Y8" s="25">
        <f>'II. Upgrades &amp; Downgrades'!CM50</f>
        <v>22</v>
      </c>
      <c r="Z8" s="25">
        <f>'II. Upgrades &amp; Downgrades'!CQ50</f>
        <v>11</v>
      </c>
      <c r="AA8" s="25">
        <f>'II. Upgrades &amp; Downgrades'!CU50</f>
        <v>9</v>
      </c>
      <c r="AB8" s="25">
        <f>'II. Upgrades &amp; Downgrades'!CY50</f>
        <v>8</v>
      </c>
    </row>
    <row r="9" spans="1:28" ht="12" customHeight="1">
      <c r="C9" s="26" t="s">
        <v>106</v>
      </c>
      <c r="D9" s="27">
        <v>68</v>
      </c>
      <c r="E9" s="27">
        <v>118</v>
      </c>
      <c r="F9" s="27">
        <v>79</v>
      </c>
      <c r="G9" s="27">
        <v>42</v>
      </c>
      <c r="H9" s="27">
        <v>46</v>
      </c>
      <c r="I9" s="27">
        <v>39</v>
      </c>
      <c r="J9" s="27">
        <v>32</v>
      </c>
      <c r="K9" s="27">
        <v>6</v>
      </c>
      <c r="L9" s="27">
        <v>23</v>
      </c>
      <c r="M9" s="27">
        <v>20</v>
      </c>
      <c r="N9" s="27">
        <v>11</v>
      </c>
      <c r="O9" s="27">
        <v>20</v>
      </c>
      <c r="P9" s="27">
        <v>17</v>
      </c>
      <c r="Q9" s="27">
        <v>85</v>
      </c>
      <c r="R9" s="27">
        <v>12</v>
      </c>
      <c r="S9" s="27">
        <v>13</v>
      </c>
      <c r="T9" s="27">
        <v>12</v>
      </c>
      <c r="U9" s="27">
        <v>23</v>
      </c>
      <c r="V9" s="27">
        <v>20</v>
      </c>
      <c r="W9" s="27">
        <f>'II. Upgrades &amp; Downgrades'!CE51</f>
        <v>12</v>
      </c>
      <c r="X9" s="27">
        <f>'II. Upgrades &amp; Downgrades'!CI51</f>
        <v>12</v>
      </c>
      <c r="Y9" s="27">
        <f>'II. Upgrades &amp; Downgrades'!CM51</f>
        <v>9</v>
      </c>
      <c r="Z9" s="27">
        <f>'II. Upgrades &amp; Downgrades'!CQ51</f>
        <v>11</v>
      </c>
      <c r="AA9" s="27">
        <f>'II. Upgrades &amp; Downgrades'!CU51</f>
        <v>7</v>
      </c>
      <c r="AB9" s="27">
        <f>'II. Upgrades &amp; Downgrades'!CY51</f>
        <v>7</v>
      </c>
    </row>
    <row r="10" spans="1:28" ht="12" customHeight="1">
      <c r="C10" s="28" t="s">
        <v>107</v>
      </c>
      <c r="D10" s="29">
        <v>101</v>
      </c>
      <c r="E10" s="29">
        <v>125</v>
      </c>
      <c r="F10" s="29">
        <v>112</v>
      </c>
      <c r="G10" s="29">
        <v>34</v>
      </c>
      <c r="H10" s="29">
        <v>53</v>
      </c>
      <c r="I10" s="29">
        <v>40</v>
      </c>
      <c r="J10" s="29">
        <v>48</v>
      </c>
      <c r="K10" s="29">
        <v>27</v>
      </c>
      <c r="L10" s="29">
        <v>20</v>
      </c>
      <c r="M10" s="29">
        <v>36</v>
      </c>
      <c r="N10" s="29">
        <v>24</v>
      </c>
      <c r="O10" s="29">
        <v>30</v>
      </c>
      <c r="P10" s="29">
        <v>40</v>
      </c>
      <c r="Q10" s="29">
        <v>7</v>
      </c>
      <c r="R10" s="29">
        <v>27</v>
      </c>
      <c r="S10" s="29">
        <v>38</v>
      </c>
      <c r="T10" s="29">
        <v>25</v>
      </c>
      <c r="U10" s="29">
        <v>37</v>
      </c>
      <c r="V10" s="29">
        <v>34</v>
      </c>
      <c r="W10" s="29">
        <f>'II. Upgrades &amp; Downgrades'!CE52</f>
        <v>23</v>
      </c>
      <c r="X10" s="29">
        <f>'II. Upgrades &amp; Downgrades'!CI52</f>
        <v>34</v>
      </c>
      <c r="Y10" s="29">
        <f>'II. Upgrades &amp; Downgrades'!CM52</f>
        <v>4</v>
      </c>
      <c r="Z10" s="29">
        <f>'II. Upgrades &amp; Downgrades'!CQ52</f>
        <v>21</v>
      </c>
      <c r="AA10" s="29">
        <f>'II. Upgrades &amp; Downgrades'!CU52</f>
        <v>30</v>
      </c>
      <c r="AB10" s="29">
        <f>'II. Upgrades &amp; Downgrades'!CY52</f>
        <v>15</v>
      </c>
    </row>
    <row r="11" spans="1:28" s="31" customFormat="1" ht="12" customHeight="1">
      <c r="C11" s="30" t="s">
        <v>108</v>
      </c>
      <c r="D11" s="30">
        <v>207</v>
      </c>
      <c r="E11" s="30">
        <f t="shared" ref="E11:K11" si="0">SUM(E8:E10)</f>
        <v>300</v>
      </c>
      <c r="F11" s="30">
        <f t="shared" si="0"/>
        <v>253</v>
      </c>
      <c r="G11" s="30">
        <f t="shared" si="0"/>
        <v>110</v>
      </c>
      <c r="H11" s="30">
        <f t="shared" si="0"/>
        <v>121</v>
      </c>
      <c r="I11" s="30">
        <f t="shared" si="0"/>
        <v>110</v>
      </c>
      <c r="J11" s="30">
        <f t="shared" si="0"/>
        <v>121</v>
      </c>
      <c r="K11" s="30">
        <f t="shared" si="0"/>
        <v>50</v>
      </c>
      <c r="L11" s="30">
        <f t="shared" ref="L11:U11" si="1">SUM(L8:L10)</f>
        <v>57</v>
      </c>
      <c r="M11" s="30">
        <f t="shared" si="1"/>
        <v>80</v>
      </c>
      <c r="N11" s="30">
        <f t="shared" si="1"/>
        <v>60</v>
      </c>
      <c r="O11" s="30">
        <f t="shared" si="1"/>
        <v>76</v>
      </c>
      <c r="P11" s="30">
        <f t="shared" si="1"/>
        <v>80</v>
      </c>
      <c r="Q11" s="30">
        <f t="shared" ref="Q11:S11" si="2">SUM(Q8:Q10)</f>
        <v>106</v>
      </c>
      <c r="R11" s="30">
        <f t="shared" si="2"/>
        <v>50</v>
      </c>
      <c r="S11" s="30">
        <f t="shared" si="2"/>
        <v>67</v>
      </c>
      <c r="T11" s="30">
        <f t="shared" ref="T11" si="3">SUM(T8:T10)</f>
        <v>52</v>
      </c>
      <c r="U11" s="30">
        <f t="shared" si="1"/>
        <v>93</v>
      </c>
      <c r="V11" s="30">
        <f>'II. Upgrades &amp; Downgrades'!CA53</f>
        <v>90</v>
      </c>
      <c r="W11" s="30">
        <f>'II. Upgrades &amp; Downgrades'!CE53</f>
        <v>59</v>
      </c>
      <c r="X11" s="30">
        <f>'II. Upgrades &amp; Downgrades'!CI53</f>
        <v>52</v>
      </c>
      <c r="Y11" s="30">
        <f>'II. Upgrades &amp; Downgrades'!CM53</f>
        <v>35</v>
      </c>
      <c r="Z11" s="30">
        <f>'II. Upgrades &amp; Downgrades'!CQ53</f>
        <v>43</v>
      </c>
      <c r="AA11" s="30">
        <f>'II. Upgrades &amp; Downgrades'!CU53</f>
        <v>46</v>
      </c>
      <c r="AB11" s="30">
        <f>'II. Upgrades &amp; Downgrades'!CY53</f>
        <v>30</v>
      </c>
    </row>
    <row r="12" spans="1:28" ht="12" customHeight="1">
      <c r="C12" s="21"/>
      <c r="D12" s="21"/>
      <c r="E12" s="21"/>
      <c r="F12" s="21"/>
      <c r="G12" s="21"/>
      <c r="H12" s="21"/>
      <c r="I12" s="21"/>
      <c r="J12" s="21"/>
    </row>
    <row r="13" spans="1:28" ht="12" customHeight="1">
      <c r="C13" s="21" t="s">
        <v>301</v>
      </c>
      <c r="D13" s="21"/>
      <c r="E13" s="21"/>
      <c r="F13" s="21"/>
      <c r="G13" s="21"/>
      <c r="H13" s="21"/>
      <c r="I13" s="21"/>
      <c r="J13" s="21"/>
    </row>
    <row r="14" spans="1:28" ht="12" customHeight="1">
      <c r="C14" s="3"/>
      <c r="D14" s="21"/>
      <c r="E14" s="21"/>
      <c r="F14" s="21"/>
      <c r="G14" s="21"/>
      <c r="H14" s="21"/>
      <c r="I14" s="21"/>
      <c r="J14" s="21"/>
    </row>
    <row r="15" spans="1:28" ht="12" customHeight="1">
      <c r="C15" s="21"/>
      <c r="D15" s="21"/>
      <c r="E15" s="21"/>
      <c r="F15" s="21"/>
      <c r="G15" s="21"/>
      <c r="H15" s="21"/>
      <c r="I15" s="21"/>
      <c r="J15" s="21"/>
    </row>
    <row r="16" spans="1:28" ht="12" customHeight="1">
      <c r="C16" s="21"/>
      <c r="D16" s="21"/>
      <c r="E16" s="21"/>
      <c r="F16" s="21"/>
      <c r="G16" s="21"/>
      <c r="H16" s="21"/>
      <c r="I16" s="21"/>
      <c r="J16" s="21"/>
    </row>
  </sheetData>
  <mergeCells count="1">
    <mergeCell ref="A1:C1"/>
  </mergeCells>
  <phoneticPr fontId="3" type="noConversion"/>
  <hyperlinks>
    <hyperlink ref="A1" location="Index!A1" display="Return to Index" xr:uid="{91452AD1-06E6-4B97-9772-9A65FDD582EE}"/>
    <hyperlink ref="A1:B1" location="Contents!A1" display="Go to Contents" xr:uid="{BE8F3560-147C-4A70-B740-98C04E68E03F}"/>
  </hyperlinks>
  <pageMargins left="0.75" right="0.75" top="1" bottom="1" header="0.5" footer="0.5"/>
  <pageSetup scale="63" orientation="landscape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>
    <tabColor theme="0"/>
    <pageSetUpPr fitToPage="1"/>
  </sheetPr>
  <dimension ref="A1:AB62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53" customWidth="1"/>
    <col min="3" max="3" width="30.7109375" style="53" customWidth="1"/>
    <col min="4" max="50" width="8.7109375" style="53" customWidth="1"/>
    <col min="51" max="16384" width="9.140625" style="53"/>
  </cols>
  <sheetData>
    <row r="1" spans="1:24" ht="12" customHeight="1">
      <c r="A1" s="175" t="s">
        <v>299</v>
      </c>
      <c r="B1" s="176"/>
      <c r="C1" s="177"/>
    </row>
    <row r="2" spans="1:24" ht="18" customHeight="1">
      <c r="B2" s="18" t="s">
        <v>309</v>
      </c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</row>
    <row r="3" spans="1:24" ht="12" customHeight="1">
      <c r="C3" s="19" t="s">
        <v>303</v>
      </c>
    </row>
    <row r="5" spans="1:24" ht="12" customHeight="1">
      <c r="C5" s="178"/>
      <c r="D5" s="178"/>
      <c r="E5" s="178"/>
      <c r="F5" s="178"/>
      <c r="G5" s="54"/>
      <c r="H5" s="54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</row>
    <row r="6" spans="1:24" ht="12" customHeight="1">
      <c r="C6" s="20"/>
      <c r="D6" s="20"/>
      <c r="E6" s="20"/>
      <c r="F6" s="20"/>
      <c r="G6" s="54"/>
      <c r="H6" s="54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</row>
    <row r="7" spans="1:24" ht="12" customHeight="1">
      <c r="C7" s="20"/>
      <c r="D7" s="20"/>
      <c r="E7" s="20"/>
      <c r="F7" s="20"/>
      <c r="G7" s="54"/>
      <c r="H7" s="54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</row>
    <row r="8" spans="1:24" ht="12" customHeight="1">
      <c r="C8" s="20"/>
      <c r="D8" s="20"/>
      <c r="E8" s="20"/>
      <c r="F8" s="20"/>
      <c r="G8" s="54"/>
      <c r="H8" s="54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</row>
    <row r="9" spans="1:24" ht="12" customHeight="1">
      <c r="C9" s="20"/>
      <c r="D9" s="20"/>
      <c r="E9" s="20"/>
      <c r="F9" s="20"/>
      <c r="G9" s="54"/>
      <c r="H9" s="54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</row>
    <row r="10" spans="1:24" ht="12" customHeight="1">
      <c r="C10" s="20"/>
      <c r="D10" s="20"/>
      <c r="E10" s="20"/>
      <c r="F10" s="20"/>
      <c r="G10" s="54"/>
      <c r="H10" s="54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</row>
    <row r="11" spans="1:24" ht="12" customHeight="1">
      <c r="C11" s="20"/>
      <c r="D11" s="20"/>
      <c r="E11" s="20"/>
      <c r="F11" s="20"/>
      <c r="G11" s="54"/>
      <c r="H11" s="54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</row>
    <row r="12" spans="1:24" ht="12" customHeight="1">
      <c r="C12" s="20"/>
      <c r="D12" s="20"/>
      <c r="E12" s="20"/>
      <c r="F12" s="20"/>
      <c r="G12" s="54"/>
      <c r="H12" s="54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</row>
    <row r="13" spans="1:24" ht="12" customHeight="1">
      <c r="C13" s="20"/>
      <c r="D13" s="20"/>
      <c r="E13" s="20"/>
      <c r="F13" s="20"/>
      <c r="G13" s="54"/>
      <c r="H13" s="54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</row>
    <row r="14" spans="1:24" ht="12" customHeight="1">
      <c r="C14" s="20"/>
      <c r="D14" s="20"/>
      <c r="E14" s="20"/>
      <c r="F14" s="20"/>
      <c r="G14" s="54"/>
      <c r="H14" s="54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</row>
    <row r="15" spans="1:24" ht="12" customHeight="1">
      <c r="C15" s="20"/>
      <c r="D15" s="20"/>
      <c r="E15" s="20"/>
      <c r="F15" s="20"/>
      <c r="G15" s="54"/>
      <c r="H15" s="54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</row>
    <row r="16" spans="1:24" ht="12" customHeight="1">
      <c r="C16" s="20"/>
      <c r="D16" s="20"/>
      <c r="E16" s="20"/>
      <c r="F16" s="20"/>
      <c r="G16" s="54"/>
      <c r="H16" s="54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</row>
    <row r="17" spans="3:28" ht="12" customHeight="1">
      <c r="C17" s="20"/>
      <c r="D17" s="20"/>
      <c r="E17" s="20"/>
      <c r="F17" s="20"/>
      <c r="G17" s="54"/>
      <c r="H17" s="54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3:28" ht="12" customHeight="1">
      <c r="C18" s="20"/>
      <c r="D18" s="20"/>
      <c r="E18" s="20"/>
      <c r="F18" s="20"/>
      <c r="G18" s="54"/>
      <c r="H18" s="54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3:28" ht="12" customHeight="1">
      <c r="C19" s="20"/>
      <c r="D19" s="20"/>
      <c r="E19" s="20"/>
      <c r="F19" s="20"/>
      <c r="G19" s="54"/>
      <c r="H19" s="54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</row>
    <row r="20" spans="3:28" ht="12" customHeight="1">
      <c r="C20" s="20"/>
      <c r="D20" s="20"/>
      <c r="E20" s="20"/>
      <c r="F20" s="20"/>
      <c r="G20" s="54"/>
      <c r="H20" s="54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</row>
    <row r="21" spans="3:28" ht="12" customHeight="1">
      <c r="C21" s="20"/>
      <c r="D21" s="20"/>
      <c r="E21" s="20"/>
      <c r="F21" s="20"/>
      <c r="G21" s="54"/>
      <c r="H21" s="54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</row>
    <row r="22" spans="3:28" ht="12" customHeight="1">
      <c r="C22" s="20"/>
      <c r="D22" s="20"/>
      <c r="E22" s="20"/>
      <c r="F22" s="20"/>
      <c r="G22" s="54"/>
      <c r="H22" s="54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</row>
    <row r="23" spans="3:28" ht="12" customHeight="1">
      <c r="C23" s="20"/>
      <c r="D23" s="20"/>
      <c r="E23" s="20"/>
      <c r="F23" s="20"/>
      <c r="G23" s="54"/>
      <c r="H23" s="54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3:28" ht="12" customHeight="1">
      <c r="C24" s="20"/>
      <c r="D24" s="20"/>
      <c r="E24" s="20"/>
      <c r="F24" s="20"/>
      <c r="G24" s="54"/>
      <c r="H24" s="54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3:28" ht="12" customHeight="1">
      <c r="C25" s="20"/>
      <c r="D25" s="20"/>
      <c r="E25" s="20"/>
      <c r="F25" s="20"/>
      <c r="G25" s="54"/>
      <c r="H25" s="54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3:28" ht="12" customHeight="1">
      <c r="C26" s="20"/>
      <c r="D26" s="20"/>
      <c r="E26" s="20"/>
      <c r="F26" s="20"/>
      <c r="G26" s="54"/>
      <c r="H26" s="54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  <row r="27" spans="3:28" ht="12" customHeight="1"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</row>
    <row r="28" spans="3:28" ht="12" customHeight="1">
      <c r="C28" s="22" t="s">
        <v>310</v>
      </c>
      <c r="D28" s="23">
        <v>2001</v>
      </c>
      <c r="E28" s="23">
        <v>2002</v>
      </c>
      <c r="F28" s="23">
        <v>2003</v>
      </c>
      <c r="G28" s="23">
        <v>2004</v>
      </c>
      <c r="H28" s="23">
        <v>2005</v>
      </c>
      <c r="I28" s="23">
        <v>2006</v>
      </c>
      <c r="J28" s="23">
        <v>2007</v>
      </c>
      <c r="K28" s="23">
        <v>2008</v>
      </c>
      <c r="L28" s="23">
        <v>2009</v>
      </c>
      <c r="M28" s="23">
        <v>2010</v>
      </c>
      <c r="N28" s="23">
        <v>2011</v>
      </c>
      <c r="O28" s="23">
        <v>2012</v>
      </c>
      <c r="P28" s="23">
        <v>2013</v>
      </c>
      <c r="Q28" s="23">
        <v>2014</v>
      </c>
      <c r="R28" s="23">
        <v>2015</v>
      </c>
      <c r="S28" s="23">
        <v>2016</v>
      </c>
      <c r="T28" s="23">
        <v>2017</v>
      </c>
      <c r="U28" s="23">
        <v>2018</v>
      </c>
      <c r="V28" s="23">
        <v>2019</v>
      </c>
      <c r="W28" s="23">
        <v>2020</v>
      </c>
      <c r="X28" s="23">
        <v>2021</v>
      </c>
      <c r="Y28" s="23">
        <v>2022</v>
      </c>
      <c r="Z28" s="23">
        <v>2023</v>
      </c>
      <c r="AA28" s="23">
        <v>2024</v>
      </c>
      <c r="AB28" s="23">
        <v>2025</v>
      </c>
    </row>
    <row r="29" spans="3:28" ht="12" customHeight="1">
      <c r="C29" s="21"/>
      <c r="D29" s="23"/>
      <c r="E29" s="23"/>
      <c r="F29" s="23"/>
      <c r="G29" s="23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</row>
    <row r="30" spans="3:28" ht="12" customHeight="1">
      <c r="C30" s="59" t="s">
        <v>110</v>
      </c>
      <c r="D30" s="55">
        <v>57</v>
      </c>
      <c r="E30" s="55">
        <v>21</v>
      </c>
      <c r="F30" s="55">
        <v>35</v>
      </c>
      <c r="G30" s="55">
        <v>51</v>
      </c>
      <c r="H30" s="25">
        <v>73</v>
      </c>
      <c r="I30" s="25">
        <v>67</v>
      </c>
      <c r="J30" s="25">
        <v>73</v>
      </c>
      <c r="K30" s="25">
        <v>24</v>
      </c>
      <c r="L30" s="25">
        <v>23</v>
      </c>
      <c r="M30" s="25">
        <v>29</v>
      </c>
      <c r="N30" s="25">
        <v>39</v>
      </c>
      <c r="O30" s="25">
        <v>37</v>
      </c>
      <c r="P30" s="25">
        <v>60</v>
      </c>
      <c r="Q30" s="25">
        <v>103</v>
      </c>
      <c r="R30" s="25">
        <v>35</v>
      </c>
      <c r="S30" s="25">
        <v>49</v>
      </c>
      <c r="T30" s="25">
        <v>38</v>
      </c>
      <c r="U30" s="25">
        <v>41</v>
      </c>
      <c r="V30" s="25">
        <v>55</v>
      </c>
      <c r="W30" s="25">
        <f>'II. Upgrades &amp; Downgrades'!CE61</f>
        <v>12</v>
      </c>
      <c r="X30" s="25">
        <f>'II. Upgrades &amp; Downgrades'!CI61</f>
        <v>20</v>
      </c>
      <c r="Y30" s="25">
        <f>'II. Upgrades &amp; Downgrades'!CM61</f>
        <v>25</v>
      </c>
      <c r="Z30" s="25">
        <f>'II. Upgrades &amp; Downgrades'!CQ61</f>
        <v>16</v>
      </c>
      <c r="AA30" s="25">
        <f>'II. Upgrades &amp; Downgrades'!CU61</f>
        <v>25</v>
      </c>
      <c r="AB30" s="25">
        <f>'II. Upgrades &amp; Downgrades'!CY61</f>
        <v>20</v>
      </c>
    </row>
    <row r="31" spans="3:28" ht="12" customHeight="1">
      <c r="C31" s="60" t="s">
        <v>111</v>
      </c>
      <c r="D31" s="56">
        <v>150</v>
      </c>
      <c r="E31" s="56">
        <v>279</v>
      </c>
      <c r="F31" s="56">
        <v>218</v>
      </c>
      <c r="G31" s="56">
        <v>59</v>
      </c>
      <c r="H31" s="29">
        <v>48</v>
      </c>
      <c r="I31" s="29">
        <v>43</v>
      </c>
      <c r="J31" s="29">
        <v>48</v>
      </c>
      <c r="K31" s="29">
        <v>26</v>
      </c>
      <c r="L31" s="29">
        <v>34</v>
      </c>
      <c r="M31" s="29">
        <v>51</v>
      </c>
      <c r="N31" s="29">
        <v>21</v>
      </c>
      <c r="O31" s="29">
        <v>39</v>
      </c>
      <c r="P31" s="29">
        <v>20</v>
      </c>
      <c r="Q31" s="29">
        <v>3</v>
      </c>
      <c r="R31" s="29">
        <v>15</v>
      </c>
      <c r="S31" s="29">
        <v>18</v>
      </c>
      <c r="T31" s="29">
        <v>14</v>
      </c>
      <c r="U31" s="29">
        <v>52</v>
      </c>
      <c r="V31" s="29">
        <v>35</v>
      </c>
      <c r="W31" s="29">
        <f xml:space="preserve"> - 'II. Upgrades &amp; Downgrades'!CE62</f>
        <v>47</v>
      </c>
      <c r="X31" s="29">
        <f xml:space="preserve"> - 'II. Upgrades &amp; Downgrades'!CI62</f>
        <v>32</v>
      </c>
      <c r="Y31" s="29">
        <f xml:space="preserve"> - 'II. Upgrades &amp; Downgrades'!CM62</f>
        <v>10</v>
      </c>
      <c r="Z31" s="29">
        <f xml:space="preserve"> - 'II. Upgrades &amp; Downgrades'!CQ62</f>
        <v>27</v>
      </c>
      <c r="AA31" s="29">
        <f xml:space="preserve"> - 'II. Upgrades &amp; Downgrades'!CU62</f>
        <v>21</v>
      </c>
      <c r="AB31" s="29">
        <f xml:space="preserve"> - 'II. Upgrades &amp; Downgrades'!CY62</f>
        <v>10</v>
      </c>
    </row>
    <row r="32" spans="3:28" ht="12" customHeight="1">
      <c r="C32" s="22" t="s">
        <v>112</v>
      </c>
      <c r="D32" s="57">
        <f t="shared" ref="D32" si="0">D30 / D33</f>
        <v>0.27536231884057971</v>
      </c>
      <c r="E32" s="57">
        <f t="shared" ref="E32:N32" si="1">E30 / E33</f>
        <v>7.0000000000000007E-2</v>
      </c>
      <c r="F32" s="57">
        <f t="shared" si="1"/>
        <v>0.13833992094861661</v>
      </c>
      <c r="G32" s="57">
        <f t="shared" si="1"/>
        <v>0.46363636363636362</v>
      </c>
      <c r="H32" s="57">
        <f t="shared" si="1"/>
        <v>0.60330578512396693</v>
      </c>
      <c r="I32" s="57">
        <f t="shared" si="1"/>
        <v>0.60909090909090913</v>
      </c>
      <c r="J32" s="57">
        <f t="shared" si="1"/>
        <v>0.60330578512396693</v>
      </c>
      <c r="K32" s="57">
        <f t="shared" si="1"/>
        <v>0.48</v>
      </c>
      <c r="L32" s="57">
        <f t="shared" si="1"/>
        <v>0.40350877192982454</v>
      </c>
      <c r="M32" s="57">
        <f t="shared" si="1"/>
        <v>0.36249999999999999</v>
      </c>
      <c r="N32" s="57">
        <f t="shared" si="1"/>
        <v>0.65</v>
      </c>
      <c r="O32" s="57">
        <f t="shared" ref="O32:V32" si="2">O30 / O33</f>
        <v>0.48684210526315791</v>
      </c>
      <c r="P32" s="57">
        <f t="shared" si="2"/>
        <v>0.75</v>
      </c>
      <c r="Q32" s="57">
        <f t="shared" si="2"/>
        <v>0.97169811320754718</v>
      </c>
      <c r="R32" s="57">
        <f t="shared" si="2"/>
        <v>0.7</v>
      </c>
      <c r="S32" s="57">
        <f t="shared" si="2"/>
        <v>0.73134328358208955</v>
      </c>
      <c r="T32" s="57">
        <f t="shared" ref="T32" si="3">T30 / T33</f>
        <v>0.73076923076923073</v>
      </c>
      <c r="U32" s="57">
        <f t="shared" ref="U32" si="4">U30 / U33</f>
        <v>0.44086021505376344</v>
      </c>
      <c r="V32" s="57">
        <f t="shared" si="2"/>
        <v>0.61111111111111116</v>
      </c>
      <c r="W32" s="57">
        <f t="shared" ref="W32:X32" si="5">W30 / W33</f>
        <v>0.20338983050847459</v>
      </c>
      <c r="X32" s="57">
        <f t="shared" si="5"/>
        <v>0.38461538461538464</v>
      </c>
      <c r="Y32" s="57">
        <f t="shared" ref="Y32:Z32" si="6">Y30 / Y33</f>
        <v>0.7142857142857143</v>
      </c>
      <c r="Z32" s="57">
        <f t="shared" si="6"/>
        <v>0.37209302325581395</v>
      </c>
      <c r="AA32" s="57">
        <f t="shared" ref="AA32" si="7">AA30 / AA33</f>
        <v>0.54347826086956519</v>
      </c>
      <c r="AB32" s="57">
        <f t="shared" ref="AB32" si="8">AB30 / AB33</f>
        <v>0.66666666666666663</v>
      </c>
    </row>
    <row r="33" spans="3:28" ht="12" customHeight="1">
      <c r="C33" s="30" t="s">
        <v>104</v>
      </c>
      <c r="D33" s="30">
        <f t="shared" ref="D33:K33" si="9">SUM(D30:D31)</f>
        <v>207</v>
      </c>
      <c r="E33" s="30">
        <f t="shared" si="9"/>
        <v>300</v>
      </c>
      <c r="F33" s="30">
        <f t="shared" si="9"/>
        <v>253</v>
      </c>
      <c r="G33" s="30">
        <f t="shared" si="9"/>
        <v>110</v>
      </c>
      <c r="H33" s="30">
        <f t="shared" si="9"/>
        <v>121</v>
      </c>
      <c r="I33" s="30">
        <f t="shared" si="9"/>
        <v>110</v>
      </c>
      <c r="J33" s="30">
        <f t="shared" si="9"/>
        <v>121</v>
      </c>
      <c r="K33" s="30">
        <f t="shared" si="9"/>
        <v>50</v>
      </c>
      <c r="L33" s="30">
        <f t="shared" ref="L33:V33" si="10">SUM(L30:L31)</f>
        <v>57</v>
      </c>
      <c r="M33" s="30">
        <f t="shared" si="10"/>
        <v>80</v>
      </c>
      <c r="N33" s="30">
        <f t="shared" si="10"/>
        <v>60</v>
      </c>
      <c r="O33" s="30">
        <f t="shared" si="10"/>
        <v>76</v>
      </c>
      <c r="P33" s="30">
        <f t="shared" si="10"/>
        <v>80</v>
      </c>
      <c r="Q33" s="30">
        <f t="shared" ref="Q33:S33" si="11">SUM(Q30:Q31)</f>
        <v>106</v>
      </c>
      <c r="R33" s="30">
        <f t="shared" si="11"/>
        <v>50</v>
      </c>
      <c r="S33" s="30">
        <f t="shared" si="11"/>
        <v>67</v>
      </c>
      <c r="T33" s="30">
        <f t="shared" ref="T33" si="12">SUM(T30:T31)</f>
        <v>52</v>
      </c>
      <c r="U33" s="30">
        <f t="shared" ref="U33" si="13">SUM(U30:U31)</f>
        <v>93</v>
      </c>
      <c r="V33" s="30">
        <f t="shared" si="10"/>
        <v>90</v>
      </c>
      <c r="W33" s="30">
        <f t="shared" ref="W33:X33" si="14">SUM(W30:W31)</f>
        <v>59</v>
      </c>
      <c r="X33" s="30">
        <f t="shared" si="14"/>
        <v>52</v>
      </c>
      <c r="Y33" s="30">
        <f t="shared" ref="Y33:Z33" si="15">SUM(Y30:Y31)</f>
        <v>35</v>
      </c>
      <c r="Z33" s="30">
        <f t="shared" si="15"/>
        <v>43</v>
      </c>
      <c r="AA33" s="30">
        <f t="shared" ref="AA33" si="16">SUM(AA30:AA31)</f>
        <v>46</v>
      </c>
      <c r="AB33" s="30">
        <f t="shared" ref="AB33" si="17">SUM(AB30:AB31)</f>
        <v>30</v>
      </c>
    </row>
    <row r="34" spans="3:28" ht="12" customHeight="1">
      <c r="C34" s="32"/>
      <c r="D34" s="22"/>
      <c r="E34" s="22"/>
      <c r="F34" s="22"/>
      <c r="G34" s="22"/>
      <c r="H34" s="22"/>
      <c r="I34" s="22"/>
      <c r="J34" s="22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</row>
    <row r="35" spans="3:28" ht="12" customHeight="1">
      <c r="C35" s="32" t="s">
        <v>113</v>
      </c>
      <c r="D35" s="58">
        <v>0.5</v>
      </c>
      <c r="E35" s="58">
        <f>D35</f>
        <v>0.5</v>
      </c>
      <c r="F35" s="58">
        <f>E35</f>
        <v>0.5</v>
      </c>
      <c r="G35" s="58">
        <f t="shared" ref="G35:N35" si="18">F35</f>
        <v>0.5</v>
      </c>
      <c r="H35" s="58">
        <f t="shared" si="18"/>
        <v>0.5</v>
      </c>
      <c r="I35" s="58">
        <f t="shared" si="18"/>
        <v>0.5</v>
      </c>
      <c r="J35" s="58">
        <f t="shared" si="18"/>
        <v>0.5</v>
      </c>
      <c r="K35" s="58">
        <f t="shared" si="18"/>
        <v>0.5</v>
      </c>
      <c r="L35" s="58">
        <f t="shared" si="18"/>
        <v>0.5</v>
      </c>
      <c r="M35" s="58">
        <f t="shared" si="18"/>
        <v>0.5</v>
      </c>
      <c r="N35" s="58">
        <f t="shared" si="18"/>
        <v>0.5</v>
      </c>
      <c r="O35" s="58">
        <f>M35</f>
        <v>0.5</v>
      </c>
      <c r="P35" s="58">
        <f>N35</f>
        <v>0.5</v>
      </c>
      <c r="Q35" s="58">
        <f>M35</f>
        <v>0.5</v>
      </c>
      <c r="R35" s="58">
        <f>M35</f>
        <v>0.5</v>
      </c>
      <c r="S35" s="58">
        <f>M35</f>
        <v>0.5</v>
      </c>
      <c r="T35" s="58">
        <f>N35</f>
        <v>0.5</v>
      </c>
      <c r="U35" s="58">
        <f t="shared" ref="U35:AA35" si="19">M35</f>
        <v>0.5</v>
      </c>
      <c r="V35" s="58">
        <f t="shared" si="19"/>
        <v>0.5</v>
      </c>
      <c r="W35" s="58">
        <f t="shared" si="19"/>
        <v>0.5</v>
      </c>
      <c r="X35" s="58">
        <f t="shared" si="19"/>
        <v>0.5</v>
      </c>
      <c r="Y35" s="58">
        <f t="shared" si="19"/>
        <v>0.5</v>
      </c>
      <c r="Z35" s="58">
        <f t="shared" si="19"/>
        <v>0.5</v>
      </c>
      <c r="AA35" s="58">
        <f t="shared" si="19"/>
        <v>0.5</v>
      </c>
      <c r="AB35" s="58">
        <f t="shared" ref="AB35" si="20">W35</f>
        <v>0.5</v>
      </c>
    </row>
    <row r="36" spans="3:28" ht="12" customHeight="1">
      <c r="C36" s="22"/>
      <c r="D36" s="22"/>
      <c r="E36" s="22"/>
      <c r="F36" s="22"/>
      <c r="G36" s="22"/>
      <c r="H36" s="22"/>
      <c r="I36" s="22"/>
    </row>
    <row r="37" spans="3:28" ht="12" customHeight="1">
      <c r="C37" s="21" t="s">
        <v>301</v>
      </c>
      <c r="D37" s="22"/>
      <c r="E37" s="22"/>
      <c r="F37" s="22"/>
      <c r="G37" s="22"/>
      <c r="H37" s="22"/>
      <c r="I37" s="22"/>
    </row>
    <row r="62" spans="4:4" ht="12" customHeight="1">
      <c r="D62" s="21"/>
    </row>
  </sheetData>
  <mergeCells count="2">
    <mergeCell ref="C5:F5"/>
    <mergeCell ref="A1:C1"/>
  </mergeCells>
  <phoneticPr fontId="3" type="noConversion"/>
  <hyperlinks>
    <hyperlink ref="A1" location="Index!A1" display="Return to Index" xr:uid="{5FE62EFA-1696-44DA-844D-1DD6344AB20B}"/>
    <hyperlink ref="A1:B1" location="Contents!A1" display="Go to Contents" xr:uid="{1AE25E0A-B7C8-4615-A0CD-7FADE0EB9F95}"/>
  </hyperlinks>
  <printOptions gridLines="1"/>
  <pageMargins left="0.75" right="0.75" top="0.6" bottom="1" header="0.5" footer="0.5"/>
  <pageSetup scale="58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0">
    <tabColor theme="0"/>
  </sheetPr>
  <dimension ref="A1:F43"/>
  <sheetViews>
    <sheetView showGridLines="0" zoomScaleNormal="100" workbookViewId="0">
      <selection sqref="A1:C1"/>
    </sheetView>
  </sheetViews>
  <sheetFormatPr defaultColWidth="9.140625" defaultRowHeight="12" customHeight="1"/>
  <cols>
    <col min="1" max="2" width="4.7109375" style="113" customWidth="1"/>
    <col min="3" max="3" width="30.7109375" style="113" customWidth="1"/>
    <col min="4" max="6" width="12.7109375" style="112" customWidth="1"/>
    <col min="7" max="16384" width="9.140625" style="113"/>
  </cols>
  <sheetData>
    <row r="1" spans="1:6" ht="12" customHeight="1">
      <c r="A1" s="168" t="s">
        <v>299</v>
      </c>
      <c r="B1" s="169"/>
      <c r="C1" s="170"/>
    </row>
    <row r="2" spans="1:6" ht="18" customHeight="1">
      <c r="B2" s="18" t="s">
        <v>262</v>
      </c>
    </row>
    <row r="3" spans="1:6" ht="12" customHeight="1">
      <c r="C3" s="128"/>
    </row>
    <row r="5" spans="1:6" ht="12" customHeight="1">
      <c r="C5" s="130" t="s">
        <v>124</v>
      </c>
      <c r="D5" s="129" t="s">
        <v>127</v>
      </c>
      <c r="E5" s="129" t="s">
        <v>125</v>
      </c>
      <c r="F5" s="129" t="s">
        <v>126</v>
      </c>
    </row>
    <row r="6" spans="1:6" ht="12" customHeight="1">
      <c r="D6" s="113"/>
      <c r="E6" s="113"/>
      <c r="F6" s="113"/>
    </row>
    <row r="7" spans="1:6" ht="12" customHeight="1">
      <c r="C7" s="117"/>
      <c r="D7" s="117" t="s">
        <v>129</v>
      </c>
      <c r="E7" s="117" t="s">
        <v>128</v>
      </c>
      <c r="F7" s="117" t="s">
        <v>129</v>
      </c>
    </row>
    <row r="8" spans="1:6" ht="12" customHeight="1">
      <c r="C8" s="117"/>
      <c r="D8" s="117"/>
      <c r="E8" s="117"/>
      <c r="F8" s="117"/>
    </row>
    <row r="9" spans="1:6" ht="12" customHeight="1">
      <c r="C9" s="117"/>
      <c r="D9" s="117" t="s">
        <v>131</v>
      </c>
      <c r="E9" s="117" t="s">
        <v>130</v>
      </c>
      <c r="F9" s="117" t="s">
        <v>131</v>
      </c>
    </row>
    <row r="10" spans="1:6" ht="12" customHeight="1">
      <c r="C10" s="117"/>
      <c r="D10" s="117" t="s">
        <v>133</v>
      </c>
      <c r="E10" s="117" t="s">
        <v>132</v>
      </c>
      <c r="F10" s="117" t="s">
        <v>133</v>
      </c>
    </row>
    <row r="11" spans="1:6" ht="12" customHeight="1">
      <c r="C11" s="117"/>
      <c r="D11" s="117" t="s">
        <v>135</v>
      </c>
      <c r="E11" s="117" t="s">
        <v>134</v>
      </c>
      <c r="F11" s="117" t="s">
        <v>135</v>
      </c>
    </row>
    <row r="12" spans="1:6" ht="12" customHeight="1">
      <c r="C12" s="117"/>
      <c r="D12" s="117"/>
      <c r="E12" s="117"/>
      <c r="F12" s="117"/>
    </row>
    <row r="13" spans="1:6" ht="12" customHeight="1">
      <c r="C13" s="117"/>
      <c r="D13" s="117" t="s">
        <v>137</v>
      </c>
      <c r="E13" s="117" t="s">
        <v>136</v>
      </c>
      <c r="F13" s="117" t="s">
        <v>137</v>
      </c>
    </row>
    <row r="14" spans="1:6" ht="12" customHeight="1">
      <c r="C14" s="117"/>
      <c r="D14" s="117" t="s">
        <v>139</v>
      </c>
      <c r="E14" s="117" t="s">
        <v>138</v>
      </c>
      <c r="F14" s="117" t="s">
        <v>139</v>
      </c>
    </row>
    <row r="15" spans="1:6" ht="12" customHeight="1">
      <c r="C15" s="117"/>
      <c r="D15" s="117" t="s">
        <v>118</v>
      </c>
      <c r="E15" s="117" t="s">
        <v>140</v>
      </c>
      <c r="F15" s="117" t="s">
        <v>118</v>
      </c>
    </row>
    <row r="16" spans="1:6" ht="12" customHeight="1">
      <c r="C16" s="117"/>
      <c r="D16" s="117"/>
      <c r="E16" s="117"/>
      <c r="F16" s="117"/>
    </row>
    <row r="17" spans="3:6" ht="12" customHeight="1">
      <c r="C17" s="117"/>
      <c r="D17" s="117" t="s">
        <v>119</v>
      </c>
      <c r="E17" s="117" t="s">
        <v>141</v>
      </c>
      <c r="F17" s="117" t="s">
        <v>119</v>
      </c>
    </row>
    <row r="18" spans="3:6" ht="12" customHeight="1">
      <c r="C18" s="117"/>
      <c r="D18" s="117" t="s">
        <v>120</v>
      </c>
      <c r="E18" s="117" t="s">
        <v>142</v>
      </c>
      <c r="F18" s="117" t="s">
        <v>120</v>
      </c>
    </row>
    <row r="19" spans="3:6" ht="12" customHeight="1">
      <c r="C19" s="117"/>
      <c r="D19" s="117" t="s">
        <v>121</v>
      </c>
      <c r="E19" s="117" t="s">
        <v>143</v>
      </c>
      <c r="F19" s="117" t="s">
        <v>121</v>
      </c>
    </row>
    <row r="20" spans="3:6" ht="12" customHeight="1">
      <c r="C20" s="117"/>
      <c r="D20" s="117"/>
      <c r="E20" s="117"/>
      <c r="F20" s="117"/>
    </row>
    <row r="21" spans="3:6" ht="12" customHeight="1">
      <c r="C21" s="130" t="s">
        <v>144</v>
      </c>
      <c r="D21" s="129" t="s">
        <v>127</v>
      </c>
      <c r="E21" s="129" t="s">
        <v>125</v>
      </c>
      <c r="F21" s="129" t="s">
        <v>126</v>
      </c>
    </row>
    <row r="22" spans="3:6" ht="12" customHeight="1">
      <c r="C22" s="117"/>
      <c r="D22" s="117"/>
      <c r="E22" s="117"/>
      <c r="F22" s="117"/>
    </row>
    <row r="23" spans="3:6" ht="12" customHeight="1">
      <c r="C23" s="117"/>
      <c r="D23" s="117" t="s">
        <v>146</v>
      </c>
      <c r="E23" s="117" t="s">
        <v>145</v>
      </c>
      <c r="F23" s="117" t="s">
        <v>146</v>
      </c>
    </row>
    <row r="24" spans="3:6" ht="12" customHeight="1">
      <c r="C24" s="117"/>
      <c r="D24" s="117" t="s">
        <v>148</v>
      </c>
      <c r="E24" s="117" t="s">
        <v>147</v>
      </c>
      <c r="F24" s="117" t="s">
        <v>148</v>
      </c>
    </row>
    <row r="25" spans="3:6" ht="12" customHeight="1">
      <c r="C25" s="117"/>
      <c r="D25" s="117" t="s">
        <v>150</v>
      </c>
      <c r="E25" s="117" t="s">
        <v>149</v>
      </c>
      <c r="F25" s="117" t="s">
        <v>150</v>
      </c>
    </row>
    <row r="26" spans="3:6" ht="12" customHeight="1">
      <c r="C26" s="117"/>
      <c r="D26" s="117"/>
      <c r="E26" s="117"/>
      <c r="F26" s="117"/>
    </row>
    <row r="27" spans="3:6" ht="12" customHeight="1">
      <c r="C27" s="117"/>
      <c r="D27" s="117" t="s">
        <v>152</v>
      </c>
      <c r="E27" s="117" t="s">
        <v>151</v>
      </c>
      <c r="F27" s="117" t="s">
        <v>152</v>
      </c>
    </row>
    <row r="28" spans="3:6" ht="12" customHeight="1">
      <c r="C28" s="117"/>
      <c r="D28" s="117" t="s">
        <v>154</v>
      </c>
      <c r="E28" s="117" t="s">
        <v>153</v>
      </c>
      <c r="F28" s="117" t="s">
        <v>154</v>
      </c>
    </row>
    <row r="29" spans="3:6" ht="12" customHeight="1">
      <c r="C29" s="117"/>
      <c r="D29" s="117" t="s">
        <v>156</v>
      </c>
      <c r="E29" s="117" t="s">
        <v>155</v>
      </c>
      <c r="F29" s="117" t="s">
        <v>156</v>
      </c>
    </row>
    <row r="30" spans="3:6" ht="12" customHeight="1">
      <c r="C30" s="117"/>
      <c r="D30" s="117"/>
      <c r="E30" s="117"/>
      <c r="F30" s="117"/>
    </row>
    <row r="31" spans="3:6" ht="12" customHeight="1">
      <c r="C31" s="117"/>
      <c r="D31" s="117" t="s">
        <v>158</v>
      </c>
      <c r="E31" s="117" t="s">
        <v>157</v>
      </c>
      <c r="F31" s="117" t="s">
        <v>158</v>
      </c>
    </row>
    <row r="32" spans="3:6" ht="12" customHeight="1">
      <c r="C32" s="117"/>
      <c r="D32" s="117" t="s">
        <v>160</v>
      </c>
      <c r="E32" s="117" t="s">
        <v>159</v>
      </c>
      <c r="F32" s="117" t="s">
        <v>160</v>
      </c>
    </row>
    <row r="33" spans="3:6" ht="12" customHeight="1">
      <c r="C33" s="117"/>
      <c r="D33" s="117" t="s">
        <v>162</v>
      </c>
      <c r="E33" s="117" t="s">
        <v>161</v>
      </c>
      <c r="F33" s="117" t="s">
        <v>162</v>
      </c>
    </row>
    <row r="34" spans="3:6" ht="12" customHeight="1">
      <c r="C34" s="117"/>
      <c r="D34" s="117"/>
      <c r="E34" s="117"/>
      <c r="F34" s="117"/>
    </row>
    <row r="35" spans="3:6" ht="12" customHeight="1">
      <c r="C35" s="117"/>
      <c r="D35" s="117" t="s">
        <v>164</v>
      </c>
      <c r="E35" s="117" t="s">
        <v>163</v>
      </c>
      <c r="F35" s="117" t="s">
        <v>164</v>
      </c>
    </row>
    <row r="36" spans="3:6" ht="12" customHeight="1">
      <c r="C36" s="117"/>
      <c r="D36" s="117"/>
      <c r="E36" s="117"/>
      <c r="F36" s="117"/>
    </row>
    <row r="37" spans="3:6" ht="12" customHeight="1">
      <c r="C37" s="117"/>
      <c r="D37" s="117" t="s">
        <v>165</v>
      </c>
      <c r="E37" s="117" t="s">
        <v>165</v>
      </c>
      <c r="F37" s="117" t="s">
        <v>165</v>
      </c>
    </row>
    <row r="38" spans="3:6" ht="12" customHeight="1">
      <c r="C38" s="117"/>
      <c r="D38" s="117"/>
      <c r="E38" s="117"/>
      <c r="F38" s="117"/>
    </row>
    <row r="39" spans="3:6" ht="12" customHeight="1">
      <c r="C39" s="130" t="s">
        <v>166</v>
      </c>
      <c r="D39" s="129" t="s">
        <v>127</v>
      </c>
      <c r="E39" s="129" t="s">
        <v>125</v>
      </c>
      <c r="F39" s="129" t="s">
        <v>126</v>
      </c>
    </row>
    <row r="40" spans="3:6" ht="12" customHeight="1">
      <c r="D40" s="113"/>
      <c r="E40" s="113"/>
      <c r="F40" s="113"/>
    </row>
    <row r="41" spans="3:6" ht="12" customHeight="1">
      <c r="C41" s="117"/>
      <c r="D41" s="117" t="s">
        <v>167</v>
      </c>
      <c r="E41" s="117" t="s">
        <v>165</v>
      </c>
      <c r="F41" s="117" t="s">
        <v>167</v>
      </c>
    </row>
    <row r="42" spans="3:6" ht="12" customHeight="1">
      <c r="C42" s="115"/>
      <c r="D42" s="114"/>
      <c r="E42" s="114"/>
      <c r="F42" s="114"/>
    </row>
    <row r="43" spans="3:6" ht="12" customHeight="1">
      <c r="C43" s="116" t="s">
        <v>114</v>
      </c>
    </row>
  </sheetData>
  <mergeCells count="1">
    <mergeCell ref="A1:C1"/>
  </mergeCells>
  <phoneticPr fontId="3" type="noConversion"/>
  <hyperlinks>
    <hyperlink ref="A1" location="Index!A1" display="Return to Index" xr:uid="{E673F5A2-48C8-4723-9BEE-3A478A11C73B}"/>
    <hyperlink ref="A1:B1" location="Contents!A1" display="Go to Contents" xr:uid="{57729027-3581-42FD-94F7-FEBE70CDA2FD}"/>
  </hyperlinks>
  <printOptions gridLines="1"/>
  <pageMargins left="0.75" right="0.75" top="0.2" bottom="1" header="0.2" footer="0.5"/>
  <pageSetup paperSize="13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Sheet4">
    <tabColor rgb="FFFFFF00"/>
  </sheetPr>
  <dimension ref="A2:H29"/>
  <sheetViews>
    <sheetView zoomScaleNormal="100" workbookViewId="0">
      <selection activeCell="E2" sqref="E2"/>
    </sheetView>
  </sheetViews>
  <sheetFormatPr defaultColWidth="9.140625" defaultRowHeight="12" customHeight="1"/>
  <cols>
    <col min="1" max="1" width="4.7109375" style="125" customWidth="1"/>
    <col min="2" max="3" width="10.7109375" style="125" customWidth="1"/>
    <col min="4" max="4" width="8.7109375" style="125" customWidth="1"/>
    <col min="5" max="5" width="8.7109375" style="123" customWidth="1"/>
    <col min="6" max="7" width="8.7109375" style="125" customWidth="1"/>
    <col min="8" max="13" width="8.7109375" style="123" customWidth="1"/>
    <col min="14" max="16384" width="9.140625" style="123"/>
  </cols>
  <sheetData>
    <row r="2" spans="1:8" ht="12" customHeight="1">
      <c r="A2" s="123"/>
      <c r="B2" s="121" t="s">
        <v>126</v>
      </c>
      <c r="C2" s="1"/>
      <c r="D2" s="122"/>
      <c r="F2" s="121"/>
      <c r="G2" s="1"/>
      <c r="H2" s="122"/>
    </row>
    <row r="4" spans="1:8" ht="12" customHeight="1">
      <c r="A4" s="124"/>
      <c r="B4" s="127">
        <v>1</v>
      </c>
      <c r="C4" s="127" t="s">
        <v>168</v>
      </c>
      <c r="F4" s="126"/>
    </row>
    <row r="5" spans="1:8" ht="12" customHeight="1">
      <c r="A5" s="126"/>
      <c r="B5" s="127">
        <v>2</v>
      </c>
      <c r="C5" s="127" t="s">
        <v>253</v>
      </c>
      <c r="F5" s="126"/>
    </row>
    <row r="6" spans="1:8" ht="12" customHeight="1">
      <c r="A6" s="126"/>
      <c r="B6" s="127">
        <v>3</v>
      </c>
      <c r="C6" s="127" t="s">
        <v>167</v>
      </c>
      <c r="F6" s="126"/>
    </row>
    <row r="7" spans="1:8" ht="12" customHeight="1">
      <c r="A7" s="126"/>
      <c r="B7" s="127">
        <v>4</v>
      </c>
      <c r="C7" s="127" t="s">
        <v>260</v>
      </c>
      <c r="D7" s="122"/>
      <c r="F7" s="126"/>
    </row>
    <row r="8" spans="1:8" ht="12" customHeight="1">
      <c r="A8" s="126"/>
      <c r="B8" s="127">
        <v>5</v>
      </c>
      <c r="C8" s="127" t="s">
        <v>165</v>
      </c>
      <c r="D8" s="122"/>
      <c r="F8" s="126"/>
    </row>
    <row r="9" spans="1:8" ht="12" customHeight="1">
      <c r="A9" s="126"/>
      <c r="B9" s="127">
        <v>6</v>
      </c>
      <c r="C9" s="127" t="s">
        <v>261</v>
      </c>
      <c r="F9" s="126"/>
    </row>
    <row r="10" spans="1:8" ht="12" customHeight="1">
      <c r="A10" s="126"/>
      <c r="B10" s="127">
        <v>7</v>
      </c>
      <c r="C10" s="127" t="s">
        <v>164</v>
      </c>
      <c r="F10" s="126"/>
    </row>
    <row r="11" spans="1:8" ht="12" customHeight="1">
      <c r="A11" s="126"/>
      <c r="B11" s="127">
        <v>8</v>
      </c>
      <c r="C11" s="127" t="s">
        <v>162</v>
      </c>
      <c r="F11" s="126"/>
    </row>
    <row r="12" spans="1:8" ht="12" customHeight="1">
      <c r="A12" s="126"/>
      <c r="B12" s="127">
        <v>9</v>
      </c>
      <c r="C12" s="127" t="s">
        <v>160</v>
      </c>
      <c r="F12" s="126"/>
    </row>
    <row r="13" spans="1:8" ht="12" customHeight="1">
      <c r="A13" s="126"/>
      <c r="B13" s="127">
        <v>10</v>
      </c>
      <c r="C13" s="127" t="s">
        <v>158</v>
      </c>
      <c r="F13" s="126"/>
    </row>
    <row r="14" spans="1:8" ht="12" customHeight="1">
      <c r="A14" s="126"/>
      <c r="B14" s="127">
        <v>11</v>
      </c>
      <c r="C14" s="127" t="s">
        <v>156</v>
      </c>
      <c r="F14" s="126"/>
    </row>
    <row r="15" spans="1:8" ht="12" customHeight="1">
      <c r="A15" s="126"/>
      <c r="B15" s="127">
        <v>12</v>
      </c>
      <c r="C15" s="127" t="s">
        <v>154</v>
      </c>
      <c r="F15" s="126"/>
    </row>
    <row r="16" spans="1:8" ht="12" customHeight="1">
      <c r="A16" s="126"/>
      <c r="B16" s="127">
        <v>13</v>
      </c>
      <c r="C16" s="127" t="s">
        <v>152</v>
      </c>
      <c r="F16" s="126"/>
    </row>
    <row r="17" spans="1:6" ht="12" customHeight="1">
      <c r="A17" s="126"/>
      <c r="B17" s="127">
        <v>14</v>
      </c>
      <c r="C17" s="127" t="s">
        <v>150</v>
      </c>
      <c r="F17" s="126"/>
    </row>
    <row r="18" spans="1:6" ht="12" customHeight="1">
      <c r="A18" s="126"/>
      <c r="B18" s="127">
        <v>15</v>
      </c>
      <c r="C18" s="127" t="s">
        <v>148</v>
      </c>
      <c r="F18" s="126"/>
    </row>
    <row r="19" spans="1:6" ht="12" customHeight="1">
      <c r="A19" s="126"/>
      <c r="B19" s="127">
        <v>16</v>
      </c>
      <c r="C19" s="127" t="s">
        <v>146</v>
      </c>
      <c r="F19" s="126"/>
    </row>
    <row r="20" spans="1:6" ht="12" customHeight="1">
      <c r="A20" s="126"/>
      <c r="B20" s="127">
        <v>17</v>
      </c>
      <c r="C20" s="127" t="s">
        <v>121</v>
      </c>
      <c r="F20" s="126"/>
    </row>
    <row r="21" spans="1:6" ht="12" customHeight="1">
      <c r="A21" s="126"/>
      <c r="B21" s="127">
        <v>18</v>
      </c>
      <c r="C21" s="127" t="s">
        <v>120</v>
      </c>
      <c r="F21" s="126"/>
    </row>
    <row r="22" spans="1:6" ht="12" customHeight="1">
      <c r="A22" s="126"/>
      <c r="B22" s="127">
        <v>19</v>
      </c>
      <c r="C22" s="127" t="s">
        <v>119</v>
      </c>
      <c r="F22" s="126"/>
    </row>
    <row r="23" spans="1:6" ht="12" customHeight="1">
      <c r="A23" s="126"/>
      <c r="B23" s="127">
        <v>20</v>
      </c>
      <c r="C23" s="127" t="s">
        <v>118</v>
      </c>
      <c r="F23" s="126"/>
    </row>
    <row r="24" spans="1:6" ht="12" customHeight="1">
      <c r="A24" s="126"/>
      <c r="B24" s="127">
        <v>21</v>
      </c>
      <c r="C24" s="127" t="s">
        <v>139</v>
      </c>
      <c r="F24" s="126"/>
    </row>
    <row r="25" spans="1:6" ht="12" customHeight="1">
      <c r="A25" s="126"/>
      <c r="B25" s="127">
        <v>22</v>
      </c>
      <c r="C25" s="127" t="s">
        <v>137</v>
      </c>
      <c r="F25" s="126"/>
    </row>
    <row r="26" spans="1:6" ht="12" customHeight="1">
      <c r="A26" s="126"/>
      <c r="B26" s="127">
        <v>23</v>
      </c>
      <c r="C26" s="127" t="s">
        <v>135</v>
      </c>
      <c r="F26" s="126"/>
    </row>
    <row r="27" spans="1:6" ht="12" customHeight="1">
      <c r="A27" s="126"/>
      <c r="B27" s="127">
        <v>24</v>
      </c>
      <c r="C27" s="127" t="s">
        <v>133</v>
      </c>
      <c r="F27" s="126"/>
    </row>
    <row r="28" spans="1:6" ht="12" customHeight="1">
      <c r="A28" s="126"/>
      <c r="B28" s="127">
        <v>25</v>
      </c>
      <c r="C28" s="127" t="s">
        <v>131</v>
      </c>
      <c r="F28" s="126"/>
    </row>
    <row r="29" spans="1:6" ht="12" customHeight="1">
      <c r="A29" s="126"/>
      <c r="B29" s="127">
        <v>26</v>
      </c>
      <c r="C29" s="127" t="s">
        <v>129</v>
      </c>
      <c r="F29" s="126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FD026-7B09-458A-A132-7B33361A47FE}">
  <sheetPr codeName="Sheet5">
    <tabColor rgb="FFFFFF00"/>
  </sheetPr>
  <dimension ref="B2:L26"/>
  <sheetViews>
    <sheetView showGridLines="0" zoomScaleNormal="100" workbookViewId="0"/>
  </sheetViews>
  <sheetFormatPr defaultColWidth="8.85546875" defaultRowHeight="18" customHeight="1"/>
  <cols>
    <col min="1" max="1" width="2.7109375" style="6" customWidth="1"/>
    <col min="2" max="2" width="26.7109375" style="6" customWidth="1"/>
    <col min="3" max="3" width="21.7109375" style="6" customWidth="1"/>
    <col min="4" max="4" width="2.7109375" style="6" customWidth="1"/>
    <col min="5" max="5" width="26.7109375" style="6" customWidth="1"/>
    <col min="6" max="6" width="21.7109375" style="6" customWidth="1"/>
    <col min="7" max="7" width="2.7109375" style="6" customWidth="1"/>
    <col min="8" max="8" width="26.7109375" style="6" customWidth="1"/>
    <col min="9" max="9" width="21.7109375" style="6" customWidth="1"/>
    <col min="10" max="10" width="2.7109375" style="6" customWidth="1"/>
    <col min="11" max="11" width="26.7109375" style="6" customWidth="1"/>
    <col min="12" max="12" width="21.7109375" style="6" customWidth="1"/>
    <col min="13" max="13" width="2.7109375" style="6" customWidth="1"/>
    <col min="14" max="16384" width="8.85546875" style="6"/>
  </cols>
  <sheetData>
    <row r="2" spans="2:12" ht="18" customHeight="1">
      <c r="B2" s="180" t="s">
        <v>283</v>
      </c>
      <c r="C2" s="181"/>
      <c r="D2" s="181"/>
      <c r="E2" s="181"/>
      <c r="F2" s="181"/>
      <c r="G2" s="181"/>
      <c r="H2" s="181"/>
      <c r="I2" s="181"/>
      <c r="J2" s="181"/>
      <c r="K2" s="181"/>
      <c r="L2" s="181"/>
    </row>
    <row r="4" spans="2:12" ht="18" customHeight="1">
      <c r="B4" s="182" t="s">
        <v>284</v>
      </c>
      <c r="C4" s="182"/>
      <c r="E4" s="182" t="s">
        <v>285</v>
      </c>
      <c r="F4" s="182"/>
      <c r="H4" s="183" t="s">
        <v>286</v>
      </c>
      <c r="I4" s="183"/>
      <c r="K4" s="184" t="s">
        <v>287</v>
      </c>
      <c r="L4" s="184"/>
    </row>
    <row r="6" spans="2:12" ht="18" customHeight="1">
      <c r="B6" s="7" t="s">
        <v>288</v>
      </c>
      <c r="C6" s="8" t="s">
        <v>356</v>
      </c>
      <c r="E6" s="7" t="s">
        <v>289</v>
      </c>
      <c r="F6" s="9">
        <v>45930</v>
      </c>
      <c r="H6" s="7" t="s">
        <v>290</v>
      </c>
      <c r="I6" s="10" t="str">
        <f>IF(Month_EOP_Current="12","Q4",IF(Month_EOP_Current="9","Q3",IF(Month_EOP_Current="6","Q2",IF(Month_EOP_Current="3","Q1",""))))</f>
        <v>Q3</v>
      </c>
      <c r="K6" s="7" t="s">
        <v>291</v>
      </c>
      <c r="L6" s="11" t="s">
        <v>361</v>
      </c>
    </row>
    <row r="7" spans="2:12" ht="18" customHeight="1">
      <c r="B7" s="7" t="s">
        <v>323</v>
      </c>
      <c r="C7" s="9">
        <v>45657</v>
      </c>
      <c r="H7" s="7" t="s">
        <v>292</v>
      </c>
      <c r="I7" s="12" t="str">
        <f>Date_Current_Year&amp;" "&amp;Quarter_EOP_Current</f>
        <v>2025 Q3</v>
      </c>
    </row>
    <row r="8" spans="2:12" ht="18" customHeight="1">
      <c r="K8" s="7" t="s">
        <v>293</v>
      </c>
      <c r="L8" s="13" t="s">
        <v>324</v>
      </c>
    </row>
    <row r="9" spans="2:12" ht="18" customHeight="1">
      <c r="H9" s="7" t="s">
        <v>294</v>
      </c>
      <c r="I9" s="12" t="str">
        <f>TEXT(Date_EOP_Current,"M")</f>
        <v>9</v>
      </c>
      <c r="L9" s="14"/>
    </row>
    <row r="10" spans="2:12" ht="18" customHeight="1">
      <c r="L10" s="14"/>
    </row>
    <row r="11" spans="2:12" ht="18" customHeight="1">
      <c r="L11" s="15"/>
    </row>
    <row r="12" spans="2:12" ht="18" customHeight="1">
      <c r="L12" s="16"/>
    </row>
    <row r="14" spans="2:12" ht="18" customHeight="1">
      <c r="B14" s="17"/>
      <c r="K14" s="7" t="s">
        <v>295</v>
      </c>
      <c r="L14" s="13" t="s">
        <v>296</v>
      </c>
    </row>
    <row r="15" spans="2:12" ht="18" customHeight="1">
      <c r="L15" s="14"/>
    </row>
    <row r="16" spans="2:12" ht="18" customHeight="1">
      <c r="L16" s="14"/>
    </row>
    <row r="17" spans="11:12" ht="18" customHeight="1">
      <c r="L17" s="15"/>
    </row>
    <row r="18" spans="11:12" ht="18" customHeight="1">
      <c r="L18" s="16"/>
    </row>
    <row r="20" spans="11:12" ht="18" customHeight="1">
      <c r="K20" s="7" t="s">
        <v>297</v>
      </c>
      <c r="L20" s="13"/>
    </row>
    <row r="21" spans="11:12" ht="18" customHeight="1">
      <c r="K21" s="7"/>
      <c r="L21" s="14"/>
    </row>
    <row r="22" spans="11:12" ht="18" customHeight="1">
      <c r="K22" s="7"/>
      <c r="L22" s="14"/>
    </row>
    <row r="23" spans="11:12" ht="18" customHeight="1">
      <c r="K23" s="7"/>
      <c r="L23" s="14"/>
    </row>
    <row r="24" spans="11:12" ht="18" customHeight="1">
      <c r="K24" s="7"/>
      <c r="L24" s="16"/>
    </row>
    <row r="26" spans="11:12" ht="18" customHeight="1">
      <c r="K26" s="179" t="s">
        <v>298</v>
      </c>
      <c r="L26" s="179"/>
    </row>
  </sheetData>
  <mergeCells count="6">
    <mergeCell ref="K26:L26"/>
    <mergeCell ref="B2:L2"/>
    <mergeCell ref="B4:C4"/>
    <mergeCell ref="E4:F4"/>
    <mergeCell ref="H4:I4"/>
    <mergeCell ref="K4:L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964b0a4-682e-4bda-b6b2-77439f345c49">
      <Terms xmlns="http://schemas.microsoft.com/office/infopath/2007/PartnerControls"/>
    </lcf76f155ced4ddcb4097134ff3c332f>
    <TaxCatchAll xmlns="f75139fd-48b9-45c1-a4c7-52ae13733b45" xsi:nil="true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D9FCF9956A52419A332866A5789BC3" ma:contentTypeVersion="16" ma:contentTypeDescription="Create a new document." ma:contentTypeScope="" ma:versionID="b5ba51f0e9a6b875b755ed184ae2efc6">
  <xsd:schema xmlns:xsd="http://www.w3.org/2001/XMLSchema" xmlns:xs="http://www.w3.org/2001/XMLSchema" xmlns:p="http://schemas.microsoft.com/office/2006/metadata/properties" xmlns:ns2="d964b0a4-682e-4bda-b6b2-77439f345c49" xmlns:ns3="7a7db55e-2b16-4e8e-9efb-fab6e669a343" xmlns:ns4="f75139fd-48b9-45c1-a4c7-52ae13733b45" targetNamespace="http://schemas.microsoft.com/office/2006/metadata/properties" ma:root="true" ma:fieldsID="429291b49890f25f00c8f299a2aa0f99" ns2:_="" ns3:_="" ns4:_="">
    <xsd:import namespace="d964b0a4-682e-4bda-b6b2-77439f345c49"/>
    <xsd:import namespace="7a7db55e-2b16-4e8e-9efb-fab6e669a343"/>
    <xsd:import namespace="f75139fd-48b9-45c1-a4c7-52ae13733b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64b0a4-682e-4bda-b6b2-77439f345c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ffcc6e0-4e0c-4e25-a433-30f022ae7c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7db55e-2b16-4e8e-9efb-fab6e669a34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5139fd-48b9-45c1-a4c7-52ae13733b45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4d8e3dee-65b9-4cc9-9890-d4dc42fad703}" ma:internalName="TaxCatchAll" ma:showField="CatchAllData" ma:web="7a7db55e-2b16-4e8e-9efb-fab6e669a3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6C76E5-BF75-48CE-A6B5-1CCAC67E65E7}">
  <ds:schemaRefs>
    <ds:schemaRef ds:uri="http://schemas.microsoft.com/office/2006/metadata/properties"/>
    <ds:schemaRef ds:uri="http://schemas.microsoft.com/office/infopath/2007/PartnerControls"/>
    <ds:schemaRef ds:uri="d964b0a4-682e-4bda-b6b2-77439f345c49"/>
    <ds:schemaRef ds:uri="f75139fd-48b9-45c1-a4c7-52ae13733b45"/>
  </ds:schemaRefs>
</ds:datastoreItem>
</file>

<file path=customXml/itemProps2.xml><?xml version="1.0" encoding="utf-8"?>
<ds:datastoreItem xmlns:ds="http://schemas.openxmlformats.org/officeDocument/2006/customXml" ds:itemID="{AF0C69A9-BAE6-498F-BDDE-3FE106CF61B1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43AE3713-E4A7-4233-BEDB-FC2AF67ED8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64b0a4-682e-4bda-b6b2-77439f345c49"/>
    <ds:schemaRef ds:uri="7a7db55e-2b16-4e8e-9efb-fab6e669a343"/>
    <ds:schemaRef ds:uri="f75139fd-48b9-45c1-a4c7-52ae13733b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D208671-E534-4270-ADA2-92DC490220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13</vt:i4>
      </vt:variant>
    </vt:vector>
  </HeadingPairs>
  <TitlesOfParts>
    <vt:vector size="21" baseType="lpstr">
      <vt:lpstr>Contents</vt:lpstr>
      <vt:lpstr>Company List</vt:lpstr>
      <vt:lpstr>I. S&amp;P Ratings Distribution</vt:lpstr>
      <vt:lpstr>II. Upgrades &amp; Downgrades</vt:lpstr>
      <vt:lpstr>III. Total Ratings Actions</vt:lpstr>
      <vt:lpstr>IV. Direction Ratings Actions</vt:lpstr>
      <vt:lpstr>V. Credit Ratings Scales</vt:lpstr>
      <vt:lpstr>S&amp;P Scale</vt:lpstr>
      <vt:lpstr>Date_Business_Segmentation</vt:lpstr>
      <vt:lpstr>Date_Current_Year</vt:lpstr>
      <vt:lpstr>Date_EOP_Current</vt:lpstr>
      <vt:lpstr>Month_EOP_Current</vt:lpstr>
      <vt:lpstr>'Company List'!Print_Area</vt:lpstr>
      <vt:lpstr>Contents!Print_Area</vt:lpstr>
      <vt:lpstr>'I. S&amp;P Ratings Distribution'!Print_Area</vt:lpstr>
      <vt:lpstr>Quarter_EOP_Current</vt:lpstr>
      <vt:lpstr>Quarter_EOP_Current_Full</vt:lpstr>
      <vt:lpstr>Settings_Columns_Hidden</vt:lpstr>
      <vt:lpstr>Settings_Sheets_Delete</vt:lpstr>
      <vt:lpstr>Settings_Sheets_Hidden</vt:lpstr>
      <vt:lpstr>Settings_Sheets_VeryHidden</vt:lpstr>
    </vt:vector>
  </TitlesOfParts>
  <Manager/>
  <Company>mindSHIFT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/issuesandpolicy/Finance and Tax/QFU_Credit/2021_Q2_Credit_Ratings.xlsx</dc:title>
  <dc:subject/>
  <dc:creator>Mathew Martin</dc:creator>
  <cp:keywords/>
  <dc:description/>
  <cp:lastModifiedBy>Daniel Foy</cp:lastModifiedBy>
  <cp:revision/>
  <cp:lastPrinted>2024-02-10T01:47:24Z</cp:lastPrinted>
  <dcterms:created xsi:type="dcterms:W3CDTF">2005-10-18T14:13:46Z</dcterms:created>
  <dcterms:modified xsi:type="dcterms:W3CDTF">2025-12-08T18:40:39Z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EEI Document</vt:lpwstr>
  </property>
  <property fmtid="{D5CDD505-2E9C-101B-9397-08002B2CF9AE}" pid="3" name="{A44787D4-0540-4523-9961-78E4036D8C6D}">
    <vt:lpwstr>{415A0981-1D73-417C-8CE6-DD81D7B238B6}</vt:lpwstr>
  </property>
  <property fmtid="{D5CDD505-2E9C-101B-9397-08002B2CF9AE}" pid="4" name="ContentTypeId">
    <vt:lpwstr>0x010100BDD9FCF9956A52419A332866A5789BC3</vt:lpwstr>
  </property>
  <property fmtid="{D5CDD505-2E9C-101B-9397-08002B2CF9AE}" pid="5" name="WorkflowChangePath">
    <vt:lpwstr>d25fe73d-fcec-4a07-bd5f-0dc3409157cc,11;</vt:lpwstr>
  </property>
  <property fmtid="{D5CDD505-2E9C-101B-9397-08002B2CF9AE}" pid="6" name="Tags">
    <vt:lpwstr/>
  </property>
  <property fmtid="{D5CDD505-2E9C-101B-9397-08002B2CF9AE}" pid="7" name="MediaServiceImageTags">
    <vt:lpwstr/>
  </property>
</Properties>
</file>