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QFU CREDIT\2024 Q3\"/>
    </mc:Choice>
  </mc:AlternateContent>
  <xr:revisionPtr revIDLastSave="0" documentId="8_{AEF31CA0-E730-4D39-BC8A-B217DB17E67F}" xr6:coauthVersionLast="47" xr6:coauthVersionMax="47" xr10:uidLastSave="{00000000-0000-0000-0000-000000000000}"/>
  <bookViews>
    <workbookView xWindow="-120" yWindow="-120" windowWidth="38640" windowHeight="21390" tabRatio="873" xr2:uid="{00000000-000D-0000-FFFF-FFFF00000000}"/>
  </bookViews>
  <sheets>
    <sheet name="Contents" sheetId="102" r:id="rId1"/>
    <sheet name="Company List" sheetId="105" r:id="rId2"/>
    <sheet name="I. S&amp;P Ratings Distribution" sheetId="104" r:id="rId3"/>
    <sheet name="II. Upgrades &amp; Downgrades" sheetId="5" r:id="rId4"/>
    <sheet name="III. Total Ratings Actions" sheetId="9" r:id="rId5"/>
    <sheet name="IV. Direction Ratings Actions" sheetId="10" r:id="rId6"/>
    <sheet name="V. S&amp;P Ratings by Category" sheetId="7" r:id="rId7"/>
    <sheet name="VI. Credit Ratings Scales" sheetId="6" r:id="rId8"/>
    <sheet name="S&amp;P Scale" sheetId="41" state="hidden" r:id="rId9"/>
    <sheet name="Settings" sheetId="103" state="veryHidden" r:id="rId10"/>
  </sheets>
  <definedNames>
    <definedName name="Date_Business_Segmentation">Settings!$C$7</definedName>
    <definedName name="Date_Current_Year">Settings!$C$6</definedName>
    <definedName name="Date_EOP_Current">Settings!$F$6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Month_EOP_Current">Settings!$I$9</definedName>
    <definedName name="_xlnm.Print_Area" localSheetId="2">'I. S&amp;P Ratings Distribution'!$B$2:$V$63</definedName>
    <definedName name="Quarter_EOP_Current">Settings!$I$6</definedName>
    <definedName name="Quarter_EOP_Current_Full">Settings!$I$7</definedName>
    <definedName name="Settings_Columns_Hidden">Settings!$L$6</definedName>
    <definedName name="Settings_Sheets_Delete">Settings!$L$20:$L$24</definedName>
    <definedName name="Settings_Sheets_Hidden">Settings!$L$8:$L$12</definedName>
    <definedName name="Settings_Sheets_VeryHidden">Settings!$L$14:$L$18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U47" i="5" l="1"/>
  <c r="CU45" i="5"/>
  <c r="CU43" i="5"/>
  <c r="CT62" i="5"/>
  <c r="CS62" i="5"/>
  <c r="CR62" i="5"/>
  <c r="CT61" i="5"/>
  <c r="CT63" i="5" s="1"/>
  <c r="CS61" i="5"/>
  <c r="CS63" i="5" s="1"/>
  <c r="CR61" i="5"/>
  <c r="CR63" i="5" s="1"/>
  <c r="CU57" i="5"/>
  <c r="CS57" i="5"/>
  <c r="CR57" i="5"/>
  <c r="CU56" i="5"/>
  <c r="CT56" i="5"/>
  <c r="CS56" i="5"/>
  <c r="CR56" i="5"/>
  <c r="CT47" i="5"/>
  <c r="CS47" i="5"/>
  <c r="CR47" i="5"/>
  <c r="CU46" i="5"/>
  <c r="CT46" i="5"/>
  <c r="CT52" i="5" s="1"/>
  <c r="CS46" i="5"/>
  <c r="CS52" i="5" s="1"/>
  <c r="CR46" i="5"/>
  <c r="CR52" i="5" s="1"/>
  <c r="CT45" i="5"/>
  <c r="CS45" i="5"/>
  <c r="CR45" i="5"/>
  <c r="CU44" i="5"/>
  <c r="CT44" i="5"/>
  <c r="CT51" i="5" s="1"/>
  <c r="CT53" i="5" s="1"/>
  <c r="CS44" i="5"/>
  <c r="CS51" i="5" s="1"/>
  <c r="CS53" i="5" s="1"/>
  <c r="CR44" i="5"/>
  <c r="CR51" i="5" s="1"/>
  <c r="CR53" i="5" s="1"/>
  <c r="CT43" i="5"/>
  <c r="CS43" i="5"/>
  <c r="CR43" i="5"/>
  <c r="CU42" i="5"/>
  <c r="CT42" i="5"/>
  <c r="CT50" i="5" s="1"/>
  <c r="CS42" i="5"/>
  <c r="CS50" i="5" s="1"/>
  <c r="CR42" i="5"/>
  <c r="CR50" i="5" s="1"/>
  <c r="CU61" i="5" l="1"/>
  <c r="AA30" i="10" s="1"/>
  <c r="CS58" i="5"/>
  <c r="CU58" i="5"/>
  <c r="CT57" i="5"/>
  <c r="CU62" i="5" s="1"/>
  <c r="CU50" i="5"/>
  <c r="AA8" i="9" s="1"/>
  <c r="CU51" i="5"/>
  <c r="CU52" i="5"/>
  <c r="AA10" i="9" s="1"/>
  <c r="CR58" i="5"/>
  <c r="CU53" i="5" l="1"/>
  <c r="AA11" i="9" s="1"/>
  <c r="AA9" i="9"/>
  <c r="CU63" i="5"/>
  <c r="AA31" i="10"/>
  <c r="AA33" i="10" s="1"/>
  <c r="AA32" i="10" s="1"/>
  <c r="CT58" i="5"/>
  <c r="I9" i="103" l="1"/>
  <c r="C3" i="105" l="1"/>
  <c r="S12" i="104" l="1"/>
  <c r="S11" i="104"/>
  <c r="S10" i="104"/>
  <c r="S9" i="104"/>
  <c r="S8" i="104"/>
  <c r="S7" i="104"/>
  <c r="P12" i="104"/>
  <c r="P11" i="104"/>
  <c r="P10" i="104"/>
  <c r="P9" i="104"/>
  <c r="P8" i="104"/>
  <c r="P7" i="104"/>
  <c r="M12" i="104"/>
  <c r="M11" i="104"/>
  <c r="M10" i="104"/>
  <c r="M9" i="104"/>
  <c r="M8" i="104"/>
  <c r="M7" i="104"/>
  <c r="E56" i="104"/>
  <c r="D56" i="104" s="1"/>
  <c r="S15" i="104" a="1"/>
  <c r="S15" i="104" s="1"/>
  <c r="P15" i="104" a="1"/>
  <c r="P15" i="104" s="1"/>
  <c r="M15" i="104" a="1"/>
  <c r="M15" i="104" s="1"/>
  <c r="AL26" i="7" a="1"/>
  <c r="AL14" i="7" a="1"/>
  <c r="AL25" i="7" a="1"/>
  <c r="AL13" i="7" a="1"/>
  <c r="AL12" i="7" a="1"/>
  <c r="AL24" i="7" a="1"/>
  <c r="AL23" i="7" a="1"/>
  <c r="AL11" i="7" a="1"/>
  <c r="AL22" i="7" a="1"/>
  <c r="AL21" i="7" a="1"/>
  <c r="AL16" i="7" a="1"/>
  <c r="AL15" i="7" a="1"/>
  <c r="AL15" i="7" l="1"/>
  <c r="AL16" i="7"/>
  <c r="AL21" i="7"/>
  <c r="AL22" i="7"/>
  <c r="AL11" i="7"/>
  <c r="AL23" i="7"/>
  <c r="AL24" i="7"/>
  <c r="AL12" i="7"/>
  <c r="AL13" i="7"/>
  <c r="AL25" i="7"/>
  <c r="AL14" i="7"/>
  <c r="AL26" i="7"/>
  <c r="T11" i="104"/>
  <c r="S13" i="104"/>
  <c r="P13" i="104"/>
  <c r="M13" i="104"/>
  <c r="AL17" i="7" l="1"/>
  <c r="AL27" i="7"/>
  <c r="AM24" i="7" s="1"/>
  <c r="P5" i="104"/>
  <c r="S5" i="104"/>
  <c r="M36" i="104"/>
  <c r="M5" i="104"/>
  <c r="T12" i="104"/>
  <c r="Q11" i="104"/>
  <c r="N10" i="104"/>
  <c r="Q10" i="104"/>
  <c r="T8" i="104"/>
  <c r="T10" i="104"/>
  <c r="T9" i="104"/>
  <c r="T13" i="104"/>
  <c r="N12" i="104"/>
  <c r="N9" i="104"/>
  <c r="N11" i="104"/>
  <c r="T7" i="104"/>
  <c r="Q9" i="104"/>
  <c r="Q7" i="104"/>
  <c r="N13" i="104"/>
  <c r="Q12" i="104"/>
  <c r="Q13" i="104"/>
  <c r="Q8" i="104"/>
  <c r="N8" i="104"/>
  <c r="N7" i="104"/>
  <c r="AM23" i="7" l="1"/>
  <c r="AM16" i="7"/>
  <c r="AM13" i="7"/>
  <c r="AM15" i="7"/>
  <c r="AM12" i="7"/>
  <c r="AM11" i="7"/>
  <c r="AM14" i="7"/>
  <c r="AM21" i="7"/>
  <c r="AM22" i="7"/>
  <c r="AM25" i="7"/>
  <c r="AM26" i="7"/>
  <c r="AF27" i="7"/>
  <c r="AG26" i="7" s="1"/>
  <c r="AF17" i="7"/>
  <c r="AG16" i="7" s="1"/>
  <c r="E35" i="10"/>
  <c r="D33" i="10"/>
  <c r="AM27" i="7" l="1"/>
  <c r="AM17" i="7"/>
  <c r="AG21" i="7"/>
  <c r="AG23" i="7"/>
  <c r="AG24" i="7"/>
  <c r="AG11" i="7"/>
  <c r="AG13" i="7"/>
  <c r="AG14" i="7"/>
  <c r="AG12" i="7"/>
  <c r="AG15" i="7"/>
  <c r="AG22" i="7"/>
  <c r="AG25" i="7"/>
  <c r="AG17" i="7" l="1"/>
  <c r="AG27" i="7"/>
  <c r="I6" i="103" l="1"/>
  <c r="I7" i="103" s="1"/>
  <c r="G5" i="102" l="1"/>
  <c r="B2" i="104"/>
  <c r="CP62" i="5"/>
  <c r="CO62" i="5"/>
  <c r="CN62" i="5"/>
  <c r="CP61" i="5"/>
  <c r="CP63" i="5" s="1"/>
  <c r="CO61" i="5"/>
  <c r="CO63" i="5" s="1"/>
  <c r="CN61" i="5"/>
  <c r="CN63" i="5" s="1"/>
  <c r="CQ57" i="5"/>
  <c r="CP57" i="5"/>
  <c r="CO57" i="5"/>
  <c r="CN57" i="5"/>
  <c r="CQ56" i="5"/>
  <c r="CP56" i="5"/>
  <c r="CP58" i="5" s="1"/>
  <c r="CO56" i="5"/>
  <c r="CN56" i="5"/>
  <c r="CQ47" i="5"/>
  <c r="CP47" i="5"/>
  <c r="CO47" i="5"/>
  <c r="CN47" i="5"/>
  <c r="CQ46" i="5"/>
  <c r="CP46" i="5"/>
  <c r="CP52" i="5" s="1"/>
  <c r="CO46" i="5"/>
  <c r="CO52" i="5" s="1"/>
  <c r="CN46" i="5"/>
  <c r="CN52" i="5" s="1"/>
  <c r="CQ45" i="5"/>
  <c r="CP45" i="5"/>
  <c r="CO45" i="5"/>
  <c r="CN45" i="5"/>
  <c r="CQ44" i="5"/>
  <c r="CP44" i="5"/>
  <c r="CP51" i="5" s="1"/>
  <c r="CP53" i="5" s="1"/>
  <c r="CO44" i="5"/>
  <c r="CO51" i="5" s="1"/>
  <c r="CO53" i="5" s="1"/>
  <c r="CN44" i="5"/>
  <c r="CN51" i="5" s="1"/>
  <c r="CN53" i="5" s="1"/>
  <c r="CQ43" i="5"/>
  <c r="CP43" i="5"/>
  <c r="CO43" i="5"/>
  <c r="CN43" i="5"/>
  <c r="CQ42" i="5"/>
  <c r="CP42" i="5"/>
  <c r="CP50" i="5" s="1"/>
  <c r="CO42" i="5"/>
  <c r="CO50" i="5" s="1"/>
  <c r="CN42" i="5"/>
  <c r="CN50" i="5" s="1"/>
  <c r="CQ61" i="5" l="1"/>
  <c r="Z30" i="10" s="1"/>
  <c r="CQ52" i="5"/>
  <c r="Z10" i="9" s="1"/>
  <c r="CQ50" i="5"/>
  <c r="Z8" i="9" s="1"/>
  <c r="CQ51" i="5"/>
  <c r="Z9" i="9" s="1"/>
  <c r="CQ62" i="5"/>
  <c r="Z31" i="10" s="1"/>
  <c r="CN58" i="5"/>
  <c r="CQ58" i="5"/>
  <c r="CO58" i="5"/>
  <c r="Z33" i="10" l="1"/>
  <c r="Z32" i="10" s="1"/>
  <c r="CQ63" i="5"/>
  <c r="CQ53" i="5"/>
  <c r="Z11" i="9" s="1"/>
  <c r="CL62" i="5" l="1"/>
  <c r="CK62" i="5"/>
  <c r="CJ62" i="5"/>
  <c r="CL61" i="5"/>
  <c r="CL63" i="5" s="1"/>
  <c r="CK61" i="5"/>
  <c r="CK63" i="5" s="1"/>
  <c r="CJ61" i="5"/>
  <c r="CJ63" i="5" s="1"/>
  <c r="CM57" i="5"/>
  <c r="CL57" i="5"/>
  <c r="CK57" i="5"/>
  <c r="CJ57" i="5"/>
  <c r="CM56" i="5"/>
  <c r="CL56" i="5"/>
  <c r="CK56" i="5"/>
  <c r="CJ56" i="5"/>
  <c r="CJ58" i="5" s="1"/>
  <c r="CM47" i="5"/>
  <c r="CL47" i="5"/>
  <c r="CK47" i="5"/>
  <c r="CJ47" i="5"/>
  <c r="CM46" i="5"/>
  <c r="CL46" i="5"/>
  <c r="CL52" i="5" s="1"/>
  <c r="CK46" i="5"/>
  <c r="CK52" i="5" s="1"/>
  <c r="CJ46" i="5"/>
  <c r="CJ52" i="5" s="1"/>
  <c r="CM45" i="5"/>
  <c r="CL45" i="5"/>
  <c r="CK45" i="5"/>
  <c r="CJ45" i="5"/>
  <c r="CM44" i="5"/>
  <c r="CL44" i="5"/>
  <c r="CL51" i="5" s="1"/>
  <c r="CL53" i="5" s="1"/>
  <c r="CK44" i="5"/>
  <c r="CK51" i="5" s="1"/>
  <c r="CK53" i="5" s="1"/>
  <c r="CJ44" i="5"/>
  <c r="CJ51" i="5" s="1"/>
  <c r="CJ53" i="5" s="1"/>
  <c r="CM43" i="5"/>
  <c r="CL43" i="5"/>
  <c r="CK43" i="5"/>
  <c r="CJ43" i="5"/>
  <c r="CM42" i="5"/>
  <c r="CL42" i="5"/>
  <c r="CL50" i="5" s="1"/>
  <c r="CK42" i="5"/>
  <c r="CK50" i="5" s="1"/>
  <c r="CJ42" i="5"/>
  <c r="CJ50" i="5" s="1"/>
  <c r="CK58" i="5" l="1"/>
  <c r="CM52" i="5"/>
  <c r="Y10" i="9" s="1"/>
  <c r="CM58" i="5"/>
  <c r="CM51" i="5"/>
  <c r="Y9" i="9" s="1"/>
  <c r="CM50" i="5"/>
  <c r="Y8" i="9" s="1"/>
  <c r="CL58" i="5"/>
  <c r="CM62" i="5"/>
  <c r="Y31" i="10" s="1"/>
  <c r="CM61" i="5"/>
  <c r="Y30" i="10" s="1"/>
  <c r="CM53" i="5" l="1"/>
  <c r="Y11" i="9" s="1"/>
  <c r="Y33" i="10"/>
  <c r="Y32" i="10" s="1"/>
  <c r="CM63" i="5"/>
  <c r="CH62" i="5" l="1"/>
  <c r="CG62" i="5"/>
  <c r="CF62" i="5"/>
  <c r="CH61" i="5"/>
  <c r="CH63" i="5" s="1"/>
  <c r="CG61" i="5"/>
  <c r="CG63" i="5" s="1"/>
  <c r="CF61" i="5"/>
  <c r="CF63" i="5" s="1"/>
  <c r="CI57" i="5"/>
  <c r="CH57" i="5"/>
  <c r="CG57" i="5"/>
  <c r="CF57" i="5"/>
  <c r="CI56" i="5"/>
  <c r="CH56" i="5"/>
  <c r="CG56" i="5"/>
  <c r="CF56" i="5"/>
  <c r="CI47" i="5"/>
  <c r="CH47" i="5"/>
  <c r="CG47" i="5"/>
  <c r="CF47" i="5"/>
  <c r="CI46" i="5"/>
  <c r="CH46" i="5"/>
  <c r="CH52" i="5" s="1"/>
  <c r="CG46" i="5"/>
  <c r="CG52" i="5" s="1"/>
  <c r="CF46" i="5"/>
  <c r="CF52" i="5" s="1"/>
  <c r="CI45" i="5"/>
  <c r="CH45" i="5"/>
  <c r="CG45" i="5"/>
  <c r="CF45" i="5"/>
  <c r="CI44" i="5"/>
  <c r="CH44" i="5"/>
  <c r="CH51" i="5" s="1"/>
  <c r="CH53" i="5" s="1"/>
  <c r="CG44" i="5"/>
  <c r="CG51" i="5" s="1"/>
  <c r="CG53" i="5" s="1"/>
  <c r="CF44" i="5"/>
  <c r="CF51" i="5" s="1"/>
  <c r="CF53" i="5" s="1"/>
  <c r="CI43" i="5"/>
  <c r="CH43" i="5"/>
  <c r="CG43" i="5"/>
  <c r="CF43" i="5"/>
  <c r="CI42" i="5"/>
  <c r="CH42" i="5"/>
  <c r="CH50" i="5" s="1"/>
  <c r="CG42" i="5"/>
  <c r="CG50" i="5" s="1"/>
  <c r="CF42" i="5"/>
  <c r="CF50" i="5" s="1"/>
  <c r="CG58" i="5" l="1"/>
  <c r="CH58" i="5"/>
  <c r="CI52" i="5"/>
  <c r="X10" i="9" s="1"/>
  <c r="CI58" i="5"/>
  <c r="CI50" i="5"/>
  <c r="X8" i="9" s="1"/>
  <c r="CI51" i="5"/>
  <c r="CI61" i="5"/>
  <c r="X30" i="10" s="1"/>
  <c r="CI62" i="5"/>
  <c r="X31" i="10" s="1"/>
  <c r="CF58" i="5"/>
  <c r="CI53" i="5" l="1"/>
  <c r="X11" i="9" s="1"/>
  <c r="X9" i="9"/>
  <c r="X33" i="10"/>
  <c r="X32" i="10" s="1"/>
  <c r="CI63" i="5"/>
  <c r="CB62" i="5" l="1"/>
  <c r="CC62" i="5"/>
  <c r="CD62" i="5"/>
  <c r="CB61" i="5"/>
  <c r="CB63" i="5" s="1"/>
  <c r="CC61" i="5"/>
  <c r="CC63" i="5" s="1"/>
  <c r="CD61" i="5"/>
  <c r="CD63" i="5" s="1"/>
  <c r="CC57" i="5"/>
  <c r="CD57" i="5"/>
  <c r="CE57" i="5"/>
  <c r="CC56" i="5"/>
  <c r="CD56" i="5"/>
  <c r="CE56" i="5"/>
  <c r="CB47" i="5"/>
  <c r="CC47" i="5"/>
  <c r="CD47" i="5"/>
  <c r="CE47" i="5"/>
  <c r="CB46" i="5"/>
  <c r="CB52" i="5" s="1"/>
  <c r="CC46" i="5"/>
  <c r="CC52" i="5" s="1"/>
  <c r="CD46" i="5"/>
  <c r="CD52" i="5" s="1"/>
  <c r="CE46" i="5"/>
  <c r="CB45" i="5"/>
  <c r="CC45" i="5"/>
  <c r="CD45" i="5"/>
  <c r="CE45" i="5"/>
  <c r="CB44" i="5"/>
  <c r="CB51" i="5" s="1"/>
  <c r="CB53" i="5" s="1"/>
  <c r="CC44" i="5"/>
  <c r="CC51" i="5" s="1"/>
  <c r="CC53" i="5" s="1"/>
  <c r="CD44" i="5"/>
  <c r="CD51" i="5" s="1"/>
  <c r="CD53" i="5" s="1"/>
  <c r="CE44" i="5"/>
  <c r="CB43" i="5"/>
  <c r="CC43" i="5"/>
  <c r="CD43" i="5"/>
  <c r="CE43" i="5"/>
  <c r="CB42" i="5"/>
  <c r="CB50" i="5" s="1"/>
  <c r="CC42" i="5"/>
  <c r="CC50" i="5" s="1"/>
  <c r="CD42" i="5"/>
  <c r="CD50" i="5" s="1"/>
  <c r="CE42" i="5"/>
  <c r="CE51" i="5" l="1"/>
  <c r="W9" i="9" s="1"/>
  <c r="CE52" i="5"/>
  <c r="W10" i="9" s="1"/>
  <c r="CE50" i="5"/>
  <c r="W8" i="9" s="1"/>
  <c r="CC58" i="5"/>
  <c r="CE58" i="5"/>
  <c r="CD58" i="5"/>
  <c r="CE53" i="5" l="1"/>
  <c r="W11" i="9" s="1"/>
  <c r="CB57" i="5"/>
  <c r="CE62" i="5" s="1"/>
  <c r="W31" i="10" s="1"/>
  <c r="CB56" i="5"/>
  <c r="CE61" i="5" s="1"/>
  <c r="CE63" i="5" l="1"/>
  <c r="W30" i="10"/>
  <c r="W33" i="10" s="1"/>
  <c r="W32" i="10" s="1"/>
  <c r="CB58" i="5"/>
  <c r="BZ62" i="5" l="1"/>
  <c r="BY62" i="5"/>
  <c r="BX62" i="5"/>
  <c r="BZ61" i="5"/>
  <c r="BZ63" i="5" s="1"/>
  <c r="BY61" i="5"/>
  <c r="BY63" i="5" s="1"/>
  <c r="BX61" i="5"/>
  <c r="BX63" i="5" s="1"/>
  <c r="CA57" i="5"/>
  <c r="BZ57" i="5"/>
  <c r="BY57" i="5"/>
  <c r="BX57" i="5"/>
  <c r="CA56" i="5"/>
  <c r="BZ56" i="5"/>
  <c r="BY56" i="5"/>
  <c r="BX56" i="5"/>
  <c r="CA47" i="5"/>
  <c r="BZ47" i="5"/>
  <c r="BY47" i="5"/>
  <c r="BX47" i="5"/>
  <c r="CA46" i="5"/>
  <c r="BZ46" i="5"/>
  <c r="BZ52" i="5" s="1"/>
  <c r="BY46" i="5"/>
  <c r="BY52" i="5" s="1"/>
  <c r="BX46" i="5"/>
  <c r="BX52" i="5" s="1"/>
  <c r="CA45" i="5"/>
  <c r="BZ45" i="5"/>
  <c r="BY45" i="5"/>
  <c r="BX45" i="5"/>
  <c r="CA44" i="5"/>
  <c r="BZ44" i="5"/>
  <c r="BZ51" i="5" s="1"/>
  <c r="BZ53" i="5" s="1"/>
  <c r="BY44" i="5"/>
  <c r="BY51" i="5" s="1"/>
  <c r="BY53" i="5" s="1"/>
  <c r="BX44" i="5"/>
  <c r="BX51" i="5" s="1"/>
  <c r="BX53" i="5" s="1"/>
  <c r="CA43" i="5"/>
  <c r="BZ43" i="5"/>
  <c r="BY43" i="5"/>
  <c r="BX43" i="5"/>
  <c r="CA42" i="5"/>
  <c r="BZ42" i="5"/>
  <c r="BZ50" i="5" s="1"/>
  <c r="BY42" i="5"/>
  <c r="BY50" i="5" s="1"/>
  <c r="BX42" i="5"/>
  <c r="BX50" i="5" s="1"/>
  <c r="BZ40" i="5"/>
  <c r="BY40" i="5"/>
  <c r="BX40" i="5"/>
  <c r="BX58" i="5" l="1"/>
  <c r="CA50" i="5"/>
  <c r="CA58" i="5"/>
  <c r="BY58" i="5"/>
  <c r="BZ58" i="5"/>
  <c r="CA52" i="5"/>
  <c r="CA51" i="5"/>
  <c r="CA62" i="5"/>
  <c r="CA61" i="5"/>
  <c r="CA53" i="5" l="1"/>
  <c r="V11" i="9" s="1"/>
  <c r="CA63" i="5"/>
  <c r="BR62" i="5" l="1"/>
  <c r="BQ62" i="5"/>
  <c r="BP62" i="5"/>
  <c r="BR61" i="5"/>
  <c r="BR63" i="5" s="1"/>
  <c r="BQ61" i="5"/>
  <c r="BQ63" i="5" s="1"/>
  <c r="BP61" i="5"/>
  <c r="BP63" i="5" s="1"/>
  <c r="BS57" i="5"/>
  <c r="BR57" i="5"/>
  <c r="BQ57" i="5"/>
  <c r="BP57" i="5"/>
  <c r="BS56" i="5"/>
  <c r="BR56" i="5"/>
  <c r="BQ56" i="5"/>
  <c r="BP56" i="5"/>
  <c r="BS47" i="5"/>
  <c r="BR47" i="5"/>
  <c r="BQ47" i="5"/>
  <c r="BP47" i="5"/>
  <c r="BS46" i="5"/>
  <c r="BR46" i="5"/>
  <c r="BR52" i="5" s="1"/>
  <c r="BQ46" i="5"/>
  <c r="BQ52" i="5" s="1"/>
  <c r="BP46" i="5"/>
  <c r="BP52" i="5" s="1"/>
  <c r="BS45" i="5"/>
  <c r="BR45" i="5"/>
  <c r="BQ45" i="5"/>
  <c r="BP45" i="5"/>
  <c r="BS44" i="5"/>
  <c r="BR44" i="5"/>
  <c r="BR51" i="5" s="1"/>
  <c r="BR53" i="5" s="1"/>
  <c r="BQ44" i="5"/>
  <c r="BQ51" i="5" s="1"/>
  <c r="BQ53" i="5" s="1"/>
  <c r="BP44" i="5"/>
  <c r="BP51" i="5" s="1"/>
  <c r="BP53" i="5" s="1"/>
  <c r="BS43" i="5"/>
  <c r="BR43" i="5"/>
  <c r="BQ43" i="5"/>
  <c r="BP43" i="5"/>
  <c r="BS42" i="5"/>
  <c r="BR42" i="5"/>
  <c r="BR50" i="5" s="1"/>
  <c r="BQ42" i="5"/>
  <c r="BQ50" i="5" s="1"/>
  <c r="BP42" i="5"/>
  <c r="BP50" i="5" s="1"/>
  <c r="BS40" i="5"/>
  <c r="BR40" i="5"/>
  <c r="BQ40" i="5"/>
  <c r="BP40" i="5"/>
  <c r="BS50" i="5" l="1"/>
  <c r="BS51" i="5"/>
  <c r="BS52" i="5"/>
  <c r="BS58" i="5"/>
  <c r="BQ58" i="5"/>
  <c r="BR58" i="5"/>
  <c r="T11" i="9"/>
  <c r="BP58" i="5"/>
  <c r="BS61" i="5"/>
  <c r="BS62" i="5"/>
  <c r="BS53" i="5" l="1"/>
  <c r="T33" i="10"/>
  <c r="T32" i="10" s="1"/>
  <c r="BS63" i="5"/>
  <c r="BN62" i="5" l="1"/>
  <c r="BM62" i="5"/>
  <c r="BL62" i="5"/>
  <c r="BN61" i="5"/>
  <c r="BN63" i="5" s="1"/>
  <c r="BM61" i="5"/>
  <c r="BM63" i="5" s="1"/>
  <c r="BL61" i="5"/>
  <c r="BL63" i="5" s="1"/>
  <c r="BO57" i="5"/>
  <c r="BN57" i="5"/>
  <c r="BM57" i="5"/>
  <c r="BL57" i="5"/>
  <c r="BO56" i="5"/>
  <c r="BN56" i="5"/>
  <c r="BM56" i="5"/>
  <c r="BL56" i="5"/>
  <c r="BO47" i="5"/>
  <c r="BN47" i="5"/>
  <c r="BM47" i="5"/>
  <c r="BL47" i="5"/>
  <c r="BO46" i="5"/>
  <c r="BN46" i="5"/>
  <c r="BN52" i="5" s="1"/>
  <c r="BM46" i="5"/>
  <c r="BM52" i="5" s="1"/>
  <c r="BL46" i="5"/>
  <c r="BL52" i="5" s="1"/>
  <c r="BO45" i="5"/>
  <c r="BN45" i="5"/>
  <c r="BM45" i="5"/>
  <c r="BL45" i="5"/>
  <c r="BO44" i="5"/>
  <c r="BN44" i="5"/>
  <c r="BN51" i="5" s="1"/>
  <c r="BN53" i="5" s="1"/>
  <c r="BM44" i="5"/>
  <c r="BM51" i="5" s="1"/>
  <c r="BM53" i="5" s="1"/>
  <c r="BL44" i="5"/>
  <c r="BL51" i="5" s="1"/>
  <c r="BL53" i="5" s="1"/>
  <c r="BO43" i="5"/>
  <c r="BN43" i="5"/>
  <c r="BM43" i="5"/>
  <c r="BL43" i="5"/>
  <c r="BO42" i="5"/>
  <c r="BN42" i="5"/>
  <c r="BN50" i="5" s="1"/>
  <c r="BM42" i="5"/>
  <c r="BM50" i="5" s="1"/>
  <c r="BL42" i="5"/>
  <c r="BL50" i="5" s="1"/>
  <c r="BO40" i="5"/>
  <c r="BN40" i="5"/>
  <c r="BM40" i="5"/>
  <c r="BL40" i="5"/>
  <c r="BM58" i="5" l="1"/>
  <c r="BO50" i="5"/>
  <c r="BO58" i="5"/>
  <c r="BO52" i="5"/>
  <c r="BO51" i="5"/>
  <c r="BL58" i="5"/>
  <c r="BO61" i="5"/>
  <c r="BO62" i="5"/>
  <c r="BN58" i="5"/>
  <c r="BO53" i="5" l="1"/>
  <c r="S11" i="9"/>
  <c r="S33" i="10"/>
  <c r="S32" i="10" s="1"/>
  <c r="BO63" i="5"/>
  <c r="BJ62" i="5" l="1"/>
  <c r="BI62" i="5"/>
  <c r="BH62" i="5"/>
  <c r="BJ61" i="5"/>
  <c r="BJ63" i="5" s="1"/>
  <c r="BI61" i="5"/>
  <c r="BI63" i="5" s="1"/>
  <c r="BH61" i="5"/>
  <c r="BH63" i="5" s="1"/>
  <c r="BK57" i="5"/>
  <c r="BJ57" i="5"/>
  <c r="BI57" i="5"/>
  <c r="BH57" i="5"/>
  <c r="BK56" i="5"/>
  <c r="BJ56" i="5"/>
  <c r="BI56" i="5"/>
  <c r="BH56" i="5"/>
  <c r="BH58" i="5" s="1"/>
  <c r="BK47" i="5"/>
  <c r="BJ47" i="5"/>
  <c r="BI47" i="5"/>
  <c r="BH47" i="5"/>
  <c r="BK46" i="5"/>
  <c r="BJ46" i="5"/>
  <c r="BJ52" i="5" s="1"/>
  <c r="BI46" i="5"/>
  <c r="BI52" i="5" s="1"/>
  <c r="BH46" i="5"/>
  <c r="BH52" i="5" s="1"/>
  <c r="BK45" i="5"/>
  <c r="BJ45" i="5"/>
  <c r="BI45" i="5"/>
  <c r="BH45" i="5"/>
  <c r="BK44" i="5"/>
  <c r="BJ44" i="5"/>
  <c r="BJ51" i="5" s="1"/>
  <c r="BJ53" i="5" s="1"/>
  <c r="BI44" i="5"/>
  <c r="BI51" i="5" s="1"/>
  <c r="BI53" i="5" s="1"/>
  <c r="BH44" i="5"/>
  <c r="BH51" i="5" s="1"/>
  <c r="BH53" i="5" s="1"/>
  <c r="BK43" i="5"/>
  <c r="BJ43" i="5"/>
  <c r="BI43" i="5"/>
  <c r="BH43" i="5"/>
  <c r="BK42" i="5"/>
  <c r="BJ42" i="5"/>
  <c r="BJ50" i="5" s="1"/>
  <c r="BI42" i="5"/>
  <c r="BI50" i="5" s="1"/>
  <c r="BH42" i="5"/>
  <c r="BH50" i="5" s="1"/>
  <c r="BK40" i="5"/>
  <c r="BJ40" i="5"/>
  <c r="BI40" i="5"/>
  <c r="BH40" i="5"/>
  <c r="BI58" i="5" l="1"/>
  <c r="BK50" i="5"/>
  <c r="BK51" i="5"/>
  <c r="BK52" i="5"/>
  <c r="BK58" i="5"/>
  <c r="BK61" i="5"/>
  <c r="BK62" i="5"/>
  <c r="BJ58" i="5"/>
  <c r="R11" i="9" l="1"/>
  <c r="BK53" i="5"/>
  <c r="BK63" i="5"/>
  <c r="R33" i="10" l="1"/>
  <c r="R32" i="10" s="1"/>
  <c r="BF62" i="5"/>
  <c r="BE62" i="5"/>
  <c r="BD62" i="5"/>
  <c r="BF61" i="5"/>
  <c r="BF63" i="5" s="1"/>
  <c r="BE61" i="5"/>
  <c r="BE63" i="5" s="1"/>
  <c r="BD61" i="5"/>
  <c r="BD63" i="5" s="1"/>
  <c r="BG57" i="5"/>
  <c r="BF57" i="5"/>
  <c r="BE57" i="5"/>
  <c r="BD57" i="5"/>
  <c r="BG56" i="5"/>
  <c r="BF56" i="5"/>
  <c r="BF58" i="5" s="1"/>
  <c r="BE56" i="5"/>
  <c r="BD56" i="5"/>
  <c r="BG47" i="5"/>
  <c r="BF47" i="5"/>
  <c r="BE47" i="5"/>
  <c r="BD47" i="5"/>
  <c r="BG46" i="5"/>
  <c r="BF46" i="5"/>
  <c r="BF52" i="5" s="1"/>
  <c r="BE46" i="5"/>
  <c r="BE52" i="5" s="1"/>
  <c r="BD46" i="5"/>
  <c r="BD52" i="5" s="1"/>
  <c r="BG45" i="5"/>
  <c r="BF45" i="5"/>
  <c r="BE45" i="5"/>
  <c r="BD45" i="5"/>
  <c r="BG44" i="5"/>
  <c r="BF44" i="5"/>
  <c r="BF51" i="5" s="1"/>
  <c r="BF53" i="5" s="1"/>
  <c r="BE44" i="5"/>
  <c r="BE51" i="5" s="1"/>
  <c r="BE53" i="5" s="1"/>
  <c r="BD44" i="5"/>
  <c r="BD51" i="5" s="1"/>
  <c r="BD53" i="5" s="1"/>
  <c r="BG43" i="5"/>
  <c r="BF43" i="5"/>
  <c r="BE43" i="5"/>
  <c r="BD43" i="5"/>
  <c r="BG42" i="5"/>
  <c r="BF42" i="5"/>
  <c r="BF50" i="5" s="1"/>
  <c r="BE42" i="5"/>
  <c r="BE50" i="5" s="1"/>
  <c r="BD42" i="5"/>
  <c r="BD50" i="5" s="1"/>
  <c r="BG40" i="5"/>
  <c r="BF40" i="5"/>
  <c r="BE40" i="5"/>
  <c r="BD40" i="5"/>
  <c r="BE58" i="5" l="1"/>
  <c r="BG50" i="5"/>
  <c r="BG58" i="5"/>
  <c r="BG52" i="5"/>
  <c r="BG51" i="5"/>
  <c r="Q11" i="9" s="1"/>
  <c r="BG61" i="5"/>
  <c r="BG62" i="5"/>
  <c r="BD58" i="5"/>
  <c r="BG53" i="5" l="1"/>
  <c r="BG63" i="5"/>
  <c r="Q33" i="10"/>
  <c r="Q32" i="10" s="1"/>
  <c r="BV40" i="5" l="1"/>
  <c r="BU40" i="5"/>
  <c r="BT40" i="5"/>
  <c r="BC40" i="5"/>
  <c r="BB40" i="5"/>
  <c r="BA40" i="5"/>
  <c r="AZ40" i="5"/>
  <c r="AY40" i="5"/>
  <c r="AX40" i="5"/>
  <c r="AW40" i="5"/>
  <c r="AV40" i="5"/>
  <c r="BB62" i="5" l="1"/>
  <c r="BA62" i="5"/>
  <c r="AZ62" i="5"/>
  <c r="BB61" i="5"/>
  <c r="BB63" i="5" s="1"/>
  <c r="BA61" i="5"/>
  <c r="BA63" i="5" s="1"/>
  <c r="AZ61" i="5"/>
  <c r="AZ63" i="5" s="1"/>
  <c r="BC57" i="5"/>
  <c r="BB57" i="5"/>
  <c r="BA57" i="5"/>
  <c r="AZ57" i="5"/>
  <c r="BC56" i="5"/>
  <c r="BB56" i="5"/>
  <c r="BA56" i="5"/>
  <c r="AZ56" i="5"/>
  <c r="BC47" i="5"/>
  <c r="BB47" i="5"/>
  <c r="BA47" i="5"/>
  <c r="AZ47" i="5"/>
  <c r="BC46" i="5"/>
  <c r="BB46" i="5"/>
  <c r="BB52" i="5" s="1"/>
  <c r="BA46" i="5"/>
  <c r="BA52" i="5" s="1"/>
  <c r="AZ46" i="5"/>
  <c r="AZ52" i="5" s="1"/>
  <c r="BC45" i="5"/>
  <c r="BB45" i="5"/>
  <c r="BA45" i="5"/>
  <c r="AZ45" i="5"/>
  <c r="BC44" i="5"/>
  <c r="BB44" i="5"/>
  <c r="BB51" i="5" s="1"/>
  <c r="BB53" i="5" s="1"/>
  <c r="BA44" i="5"/>
  <c r="BA51" i="5" s="1"/>
  <c r="BA53" i="5" s="1"/>
  <c r="AZ44" i="5"/>
  <c r="AZ51" i="5" s="1"/>
  <c r="AZ53" i="5" s="1"/>
  <c r="BC43" i="5"/>
  <c r="BB43" i="5"/>
  <c r="BA43" i="5"/>
  <c r="AZ43" i="5"/>
  <c r="BC42" i="5"/>
  <c r="BB42" i="5"/>
  <c r="BB50" i="5" s="1"/>
  <c r="BA42" i="5"/>
  <c r="BA50" i="5" s="1"/>
  <c r="AZ42" i="5"/>
  <c r="AZ50" i="5" s="1"/>
  <c r="BB58" i="5" l="1"/>
  <c r="BC52" i="5"/>
  <c r="BC50" i="5"/>
  <c r="P11" i="9" s="1"/>
  <c r="BC51" i="5"/>
  <c r="BC58" i="5"/>
  <c r="BA58" i="5"/>
  <c r="BC61" i="5"/>
  <c r="BC62" i="5"/>
  <c r="AZ58" i="5"/>
  <c r="BC53" i="5" l="1"/>
  <c r="BC63" i="5"/>
  <c r="P33" i="10"/>
  <c r="P32" i="10" s="1"/>
  <c r="BV62" i="5" l="1"/>
  <c r="BU62" i="5"/>
  <c r="BT62" i="5"/>
  <c r="BV61" i="5"/>
  <c r="BV63" i="5" s="1"/>
  <c r="BU61" i="5"/>
  <c r="BU63" i="5" s="1"/>
  <c r="BT61" i="5"/>
  <c r="BT63" i="5" s="1"/>
  <c r="BW57" i="5"/>
  <c r="BV57" i="5"/>
  <c r="BU57" i="5"/>
  <c r="BT57" i="5"/>
  <c r="BW56" i="5"/>
  <c r="BV56" i="5"/>
  <c r="BU56" i="5"/>
  <c r="BT56" i="5"/>
  <c r="BW47" i="5"/>
  <c r="BV47" i="5"/>
  <c r="BU47" i="5"/>
  <c r="BT47" i="5"/>
  <c r="BW46" i="5"/>
  <c r="BV46" i="5"/>
  <c r="BV52" i="5" s="1"/>
  <c r="BU46" i="5"/>
  <c r="BU52" i="5" s="1"/>
  <c r="BT46" i="5"/>
  <c r="BT52" i="5" s="1"/>
  <c r="BW45" i="5"/>
  <c r="BV45" i="5"/>
  <c r="BU45" i="5"/>
  <c r="BT45" i="5"/>
  <c r="BW44" i="5"/>
  <c r="BV44" i="5"/>
  <c r="BV51" i="5" s="1"/>
  <c r="BV53" i="5" s="1"/>
  <c r="BU44" i="5"/>
  <c r="BU51" i="5" s="1"/>
  <c r="BU53" i="5" s="1"/>
  <c r="BT44" i="5"/>
  <c r="BT51" i="5" s="1"/>
  <c r="BT53" i="5" s="1"/>
  <c r="BW43" i="5"/>
  <c r="BV43" i="5"/>
  <c r="BU43" i="5"/>
  <c r="BT43" i="5"/>
  <c r="BW42" i="5"/>
  <c r="BV42" i="5"/>
  <c r="BV50" i="5" s="1"/>
  <c r="BU42" i="5"/>
  <c r="BU50" i="5" s="1"/>
  <c r="BT42" i="5"/>
  <c r="BT50" i="5" s="1"/>
  <c r="BW52" i="5" l="1"/>
  <c r="BW58" i="5"/>
  <c r="BW51" i="5"/>
  <c r="BW50" i="5"/>
  <c r="BT58" i="5"/>
  <c r="BW61" i="5"/>
  <c r="BV58" i="5"/>
  <c r="BW62" i="5"/>
  <c r="U11" i="9"/>
  <c r="BU58" i="5"/>
  <c r="BW53" i="5" l="1"/>
  <c r="U33" i="10"/>
  <c r="U32" i="10" s="1"/>
  <c r="BW63" i="5"/>
  <c r="F35" i="10" l="1"/>
  <c r="G35" i="10" s="1"/>
  <c r="H35" i="10" s="1"/>
  <c r="I35" i="10" s="1"/>
  <c r="J35" i="10" s="1"/>
  <c r="K35" i="10" s="1"/>
  <c r="L35" i="10" s="1"/>
  <c r="M35" i="10" s="1"/>
  <c r="U35" i="10" s="1"/>
  <c r="AX62" i="5"/>
  <c r="AW62" i="5"/>
  <c r="AV62" i="5"/>
  <c r="AX61" i="5"/>
  <c r="AX63" i="5" s="1"/>
  <c r="AW61" i="5"/>
  <c r="AW63" i="5" s="1"/>
  <c r="AV61" i="5"/>
  <c r="AV63" i="5" s="1"/>
  <c r="AY57" i="5"/>
  <c r="AX57" i="5"/>
  <c r="AW57" i="5"/>
  <c r="AV57" i="5"/>
  <c r="AY56" i="5"/>
  <c r="AX56" i="5"/>
  <c r="AW56" i="5"/>
  <c r="AW58" i="5" s="1"/>
  <c r="AV56" i="5"/>
  <c r="AV58" i="5" s="1"/>
  <c r="AY47" i="5"/>
  <c r="AX47" i="5"/>
  <c r="AW47" i="5"/>
  <c r="AV47" i="5"/>
  <c r="AY46" i="5"/>
  <c r="AX46" i="5"/>
  <c r="AX52" i="5" s="1"/>
  <c r="AW46" i="5"/>
  <c r="AW52" i="5" s="1"/>
  <c r="AV46" i="5"/>
  <c r="AV52" i="5" s="1"/>
  <c r="AY45" i="5"/>
  <c r="AX45" i="5"/>
  <c r="AW45" i="5"/>
  <c r="AV45" i="5"/>
  <c r="AY44" i="5"/>
  <c r="AX44" i="5"/>
  <c r="AX51" i="5" s="1"/>
  <c r="AX53" i="5" s="1"/>
  <c r="AW44" i="5"/>
  <c r="AW51" i="5" s="1"/>
  <c r="AW53" i="5" s="1"/>
  <c r="AV44" i="5"/>
  <c r="AV51" i="5" s="1"/>
  <c r="AV53" i="5" s="1"/>
  <c r="AY43" i="5"/>
  <c r="AX43" i="5"/>
  <c r="AW43" i="5"/>
  <c r="AV43" i="5"/>
  <c r="AY42" i="5"/>
  <c r="AX42" i="5"/>
  <c r="AX50" i="5" s="1"/>
  <c r="AW42" i="5"/>
  <c r="AW50" i="5" s="1"/>
  <c r="AV42" i="5"/>
  <c r="AV50" i="5" s="1"/>
  <c r="AU40" i="5"/>
  <c r="AT40" i="5"/>
  <c r="AS40" i="5"/>
  <c r="AR40" i="5"/>
  <c r="AP40" i="5"/>
  <c r="AO40" i="5"/>
  <c r="AN40" i="5"/>
  <c r="AM40" i="5"/>
  <c r="AL40" i="5"/>
  <c r="AK40" i="5"/>
  <c r="AJ40" i="5"/>
  <c r="AI40" i="5"/>
  <c r="AH40" i="5"/>
  <c r="AG40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AQ40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AU46" i="5"/>
  <c r="AU52" i="5" s="1"/>
  <c r="AT46" i="5"/>
  <c r="AT52" i="5" s="1"/>
  <c r="AS46" i="5"/>
  <c r="AS52" i="5" s="1"/>
  <c r="AR46" i="5"/>
  <c r="AR52" i="5" s="1"/>
  <c r="AQ46" i="5"/>
  <c r="AP46" i="5"/>
  <c r="AP52" i="5" s="1"/>
  <c r="AO46" i="5"/>
  <c r="AO52" i="5" s="1"/>
  <c r="AN46" i="5"/>
  <c r="AN52" i="5" s="1"/>
  <c r="AM46" i="5"/>
  <c r="AL46" i="5"/>
  <c r="AL52" i="5" s="1"/>
  <c r="AK46" i="5"/>
  <c r="AK52" i="5" s="1"/>
  <c r="AJ46" i="5"/>
  <c r="AJ52" i="5" s="1"/>
  <c r="AI46" i="5"/>
  <c r="AH46" i="5"/>
  <c r="AH52" i="5" s="1"/>
  <c r="AG46" i="5"/>
  <c r="AG52" i="5" s="1"/>
  <c r="AF46" i="5"/>
  <c r="AF52" i="5" s="1"/>
  <c r="AE46" i="5"/>
  <c r="AD46" i="5"/>
  <c r="AD52" i="5" s="1"/>
  <c r="AC46" i="5"/>
  <c r="AC52" i="5" s="1"/>
  <c r="AB46" i="5"/>
  <c r="AB52" i="5" s="1"/>
  <c r="AA46" i="5"/>
  <c r="Z46" i="5"/>
  <c r="Z52" i="5" s="1"/>
  <c r="Y46" i="5"/>
  <c r="Y52" i="5" s="1"/>
  <c r="X46" i="5"/>
  <c r="X52" i="5" s="1"/>
  <c r="W46" i="5"/>
  <c r="V46" i="5"/>
  <c r="V52" i="5" s="1"/>
  <c r="U46" i="5"/>
  <c r="U52" i="5" s="1"/>
  <c r="T46" i="5"/>
  <c r="T52" i="5" s="1"/>
  <c r="S46" i="5"/>
  <c r="R46" i="5"/>
  <c r="R52" i="5" s="1"/>
  <c r="Q46" i="5"/>
  <c r="Q52" i="5" s="1"/>
  <c r="P46" i="5"/>
  <c r="P52" i="5" s="1"/>
  <c r="O46" i="5"/>
  <c r="N46" i="5"/>
  <c r="N52" i="5" s="1"/>
  <c r="M46" i="5"/>
  <c r="M52" i="5" s="1"/>
  <c r="L46" i="5"/>
  <c r="L52" i="5" s="1"/>
  <c r="K46" i="5"/>
  <c r="J46" i="5"/>
  <c r="J52" i="5" s="1"/>
  <c r="I46" i="5"/>
  <c r="I52" i="5" s="1"/>
  <c r="H46" i="5"/>
  <c r="H52" i="5" s="1"/>
  <c r="AU45" i="5"/>
  <c r="AT45" i="5"/>
  <c r="AS45" i="5"/>
  <c r="AR45" i="5"/>
  <c r="AQ45" i="5"/>
  <c r="AP45" i="5"/>
  <c r="AO45" i="5"/>
  <c r="AN45" i="5"/>
  <c r="AM45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AU44" i="5"/>
  <c r="AU51" i="5" s="1"/>
  <c r="AT44" i="5"/>
  <c r="AT51" i="5" s="1"/>
  <c r="AT53" i="5" s="1"/>
  <c r="AS44" i="5"/>
  <c r="AS51" i="5" s="1"/>
  <c r="AS53" i="5" s="1"/>
  <c r="AR44" i="5"/>
  <c r="AR51" i="5" s="1"/>
  <c r="AR53" i="5" s="1"/>
  <c r="AQ44" i="5"/>
  <c r="AP44" i="5"/>
  <c r="AP51" i="5" s="1"/>
  <c r="AP53" i="5" s="1"/>
  <c r="AO44" i="5"/>
  <c r="AO51" i="5" s="1"/>
  <c r="AO53" i="5" s="1"/>
  <c r="AN44" i="5"/>
  <c r="AN51" i="5" s="1"/>
  <c r="AN53" i="5" s="1"/>
  <c r="AM44" i="5"/>
  <c r="AL44" i="5"/>
  <c r="AL51" i="5" s="1"/>
  <c r="AL53" i="5" s="1"/>
  <c r="AK44" i="5"/>
  <c r="AK51" i="5" s="1"/>
  <c r="AK53" i="5" s="1"/>
  <c r="AJ44" i="5"/>
  <c r="AJ51" i="5" s="1"/>
  <c r="AJ53" i="5" s="1"/>
  <c r="AI44" i="5"/>
  <c r="AH44" i="5"/>
  <c r="AH51" i="5" s="1"/>
  <c r="AH53" i="5" s="1"/>
  <c r="AG44" i="5"/>
  <c r="AG51" i="5" s="1"/>
  <c r="AG53" i="5" s="1"/>
  <c r="AF44" i="5"/>
  <c r="AF51" i="5" s="1"/>
  <c r="AF53" i="5" s="1"/>
  <c r="AE44" i="5"/>
  <c r="AD44" i="5"/>
  <c r="AD51" i="5" s="1"/>
  <c r="AD53" i="5" s="1"/>
  <c r="AC44" i="5"/>
  <c r="AC51" i="5" s="1"/>
  <c r="AC53" i="5" s="1"/>
  <c r="AB44" i="5"/>
  <c r="AB51" i="5" s="1"/>
  <c r="AB53" i="5" s="1"/>
  <c r="AA44" i="5"/>
  <c r="Z44" i="5"/>
  <c r="Z51" i="5" s="1"/>
  <c r="Z53" i="5" s="1"/>
  <c r="Y44" i="5"/>
  <c r="Y51" i="5" s="1"/>
  <c r="Y53" i="5" s="1"/>
  <c r="X44" i="5"/>
  <c r="X51" i="5" s="1"/>
  <c r="X53" i="5" s="1"/>
  <c r="W44" i="5"/>
  <c r="V44" i="5"/>
  <c r="V51" i="5" s="1"/>
  <c r="V53" i="5" s="1"/>
  <c r="U44" i="5"/>
  <c r="U51" i="5" s="1"/>
  <c r="U53" i="5" s="1"/>
  <c r="T44" i="5"/>
  <c r="T51" i="5" s="1"/>
  <c r="T53" i="5" s="1"/>
  <c r="S44" i="5"/>
  <c r="R44" i="5"/>
  <c r="R51" i="5" s="1"/>
  <c r="R53" i="5" s="1"/>
  <c r="Q44" i="5"/>
  <c r="Q51" i="5" s="1"/>
  <c r="Q53" i="5" s="1"/>
  <c r="P44" i="5"/>
  <c r="P51" i="5" s="1"/>
  <c r="P53" i="5" s="1"/>
  <c r="O44" i="5"/>
  <c r="N44" i="5"/>
  <c r="N51" i="5" s="1"/>
  <c r="N53" i="5" s="1"/>
  <c r="M44" i="5"/>
  <c r="M51" i="5" s="1"/>
  <c r="M53" i="5" s="1"/>
  <c r="L44" i="5"/>
  <c r="L51" i="5" s="1"/>
  <c r="L53" i="5" s="1"/>
  <c r="K44" i="5"/>
  <c r="J44" i="5"/>
  <c r="J51" i="5" s="1"/>
  <c r="J53" i="5" s="1"/>
  <c r="I44" i="5"/>
  <c r="I51" i="5" s="1"/>
  <c r="I53" i="5" s="1"/>
  <c r="H44" i="5"/>
  <c r="H51" i="5" s="1"/>
  <c r="H53" i="5" s="1"/>
  <c r="AU43" i="5"/>
  <c r="AT43" i="5"/>
  <c r="AS43" i="5"/>
  <c r="AR43" i="5"/>
  <c r="AQ43" i="5"/>
  <c r="AP43" i="5"/>
  <c r="AO43" i="5"/>
  <c r="AN43" i="5"/>
  <c r="AM43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AU42" i="5"/>
  <c r="AU50" i="5" s="1"/>
  <c r="AT42" i="5"/>
  <c r="AT50" i="5" s="1"/>
  <c r="AS42" i="5"/>
  <c r="AS50" i="5" s="1"/>
  <c r="AR42" i="5"/>
  <c r="AR50" i="5" s="1"/>
  <c r="AQ42" i="5"/>
  <c r="AP42" i="5"/>
  <c r="AP50" i="5" s="1"/>
  <c r="AO42" i="5"/>
  <c r="AO50" i="5" s="1"/>
  <c r="AN42" i="5"/>
  <c r="AN50" i="5" s="1"/>
  <c r="AM42" i="5"/>
  <c r="AL42" i="5"/>
  <c r="AL50" i="5" s="1"/>
  <c r="AK42" i="5"/>
  <c r="AK50" i="5" s="1"/>
  <c r="AJ42" i="5"/>
  <c r="AJ50" i="5" s="1"/>
  <c r="AI42" i="5"/>
  <c r="AI50" i="5" s="1"/>
  <c r="AH42" i="5"/>
  <c r="AH50" i="5" s="1"/>
  <c r="AG42" i="5"/>
  <c r="AG50" i="5" s="1"/>
  <c r="AF42" i="5"/>
  <c r="AF50" i="5" s="1"/>
  <c r="AE42" i="5"/>
  <c r="AD42" i="5"/>
  <c r="AD50" i="5" s="1"/>
  <c r="AC42" i="5"/>
  <c r="AC50" i="5" s="1"/>
  <c r="AB42" i="5"/>
  <c r="AB50" i="5" s="1"/>
  <c r="AA42" i="5"/>
  <c r="Z42" i="5"/>
  <c r="Z50" i="5" s="1"/>
  <c r="Y42" i="5"/>
  <c r="Y50" i="5" s="1"/>
  <c r="X42" i="5"/>
  <c r="X50" i="5" s="1"/>
  <c r="W42" i="5"/>
  <c r="W50" i="5" s="1"/>
  <c r="V42" i="5"/>
  <c r="V50" i="5" s="1"/>
  <c r="U42" i="5"/>
  <c r="U50" i="5" s="1"/>
  <c r="T42" i="5"/>
  <c r="T50" i="5" s="1"/>
  <c r="S42" i="5"/>
  <c r="R42" i="5"/>
  <c r="R50" i="5" s="1"/>
  <c r="Q42" i="5"/>
  <c r="Q50" i="5" s="1"/>
  <c r="P42" i="5"/>
  <c r="P50" i="5" s="1"/>
  <c r="O42" i="5"/>
  <c r="N42" i="5"/>
  <c r="N50" i="5" s="1"/>
  <c r="M42" i="5"/>
  <c r="M50" i="5" s="1"/>
  <c r="L42" i="5"/>
  <c r="L50" i="5" s="1"/>
  <c r="K42" i="5"/>
  <c r="J42" i="5"/>
  <c r="J50" i="5" s="1"/>
  <c r="I42" i="5"/>
  <c r="I50" i="5" s="1"/>
  <c r="H42" i="5"/>
  <c r="H50" i="5" s="1"/>
  <c r="G47" i="5"/>
  <c r="G46" i="5"/>
  <c r="G45" i="5"/>
  <c r="G44" i="5"/>
  <c r="G43" i="5"/>
  <c r="G42" i="5"/>
  <c r="F57" i="5"/>
  <c r="E57" i="5"/>
  <c r="D57" i="5"/>
  <c r="F56" i="5"/>
  <c r="E56" i="5"/>
  <c r="D56" i="5"/>
  <c r="AT62" i="5"/>
  <c r="AS62" i="5"/>
  <c r="AR62" i="5"/>
  <c r="AP62" i="5"/>
  <c r="AO62" i="5"/>
  <c r="AN62" i="5"/>
  <c r="AL62" i="5"/>
  <c r="AK62" i="5"/>
  <c r="AJ62" i="5"/>
  <c r="AH62" i="5"/>
  <c r="AG62" i="5"/>
  <c r="AF62" i="5"/>
  <c r="AD62" i="5"/>
  <c r="AC62" i="5"/>
  <c r="AB62" i="5"/>
  <c r="Z62" i="5"/>
  <c r="Y62" i="5"/>
  <c r="X62" i="5"/>
  <c r="V62" i="5"/>
  <c r="U62" i="5"/>
  <c r="T62" i="5"/>
  <c r="R62" i="5"/>
  <c r="Q62" i="5"/>
  <c r="P62" i="5"/>
  <c r="N62" i="5"/>
  <c r="M62" i="5"/>
  <c r="L62" i="5"/>
  <c r="J62" i="5"/>
  <c r="I62" i="5"/>
  <c r="H62" i="5"/>
  <c r="AT61" i="5"/>
  <c r="AT63" i="5" s="1"/>
  <c r="AS61" i="5"/>
  <c r="AS63" i="5" s="1"/>
  <c r="AR61" i="5"/>
  <c r="AR63" i="5" s="1"/>
  <c r="AP61" i="5"/>
  <c r="AP63" i="5" s="1"/>
  <c r="AO61" i="5"/>
  <c r="AO63" i="5" s="1"/>
  <c r="AN61" i="5"/>
  <c r="AN63" i="5" s="1"/>
  <c r="AL61" i="5"/>
  <c r="AL63" i="5" s="1"/>
  <c r="AK61" i="5"/>
  <c r="AK63" i="5" s="1"/>
  <c r="AJ61" i="5"/>
  <c r="AJ63" i="5" s="1"/>
  <c r="AH61" i="5"/>
  <c r="AH63" i="5" s="1"/>
  <c r="AG61" i="5"/>
  <c r="AG63" i="5" s="1"/>
  <c r="AF61" i="5"/>
  <c r="AF63" i="5" s="1"/>
  <c r="AD61" i="5"/>
  <c r="AD63" i="5" s="1"/>
  <c r="AC61" i="5"/>
  <c r="AC63" i="5" s="1"/>
  <c r="AB61" i="5"/>
  <c r="AB63" i="5" s="1"/>
  <c r="Z61" i="5"/>
  <c r="Z63" i="5" s="1"/>
  <c r="Y61" i="5"/>
  <c r="Y63" i="5" s="1"/>
  <c r="X61" i="5"/>
  <c r="X63" i="5" s="1"/>
  <c r="V61" i="5"/>
  <c r="V63" i="5" s="1"/>
  <c r="U61" i="5"/>
  <c r="U63" i="5" s="1"/>
  <c r="T61" i="5"/>
  <c r="T63" i="5" s="1"/>
  <c r="R61" i="5"/>
  <c r="R63" i="5" s="1"/>
  <c r="Q61" i="5"/>
  <c r="Q63" i="5" s="1"/>
  <c r="P61" i="5"/>
  <c r="P63" i="5" s="1"/>
  <c r="N61" i="5"/>
  <c r="N63" i="5" s="1"/>
  <c r="M61" i="5"/>
  <c r="M63" i="5" s="1"/>
  <c r="L61" i="5"/>
  <c r="L63" i="5" s="1"/>
  <c r="J61" i="5"/>
  <c r="J63" i="5" s="1"/>
  <c r="I61" i="5"/>
  <c r="I63" i="5" s="1"/>
  <c r="H61" i="5"/>
  <c r="H63" i="5" s="1"/>
  <c r="AQ57" i="5"/>
  <c r="AP57" i="5"/>
  <c r="AO57" i="5"/>
  <c r="AN57" i="5"/>
  <c r="AM57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K57" i="5"/>
  <c r="J57" i="5"/>
  <c r="I57" i="5"/>
  <c r="H57" i="5"/>
  <c r="G57" i="5"/>
  <c r="AQ56" i="5"/>
  <c r="AP56" i="5"/>
  <c r="AO56" i="5"/>
  <c r="AN56" i="5"/>
  <c r="AM56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AT57" i="5"/>
  <c r="AT56" i="5"/>
  <c r="AR57" i="5"/>
  <c r="AS57" i="5"/>
  <c r="AU57" i="5"/>
  <c r="AU56" i="5"/>
  <c r="AS56" i="5"/>
  <c r="AR56" i="5"/>
  <c r="M11" i="9"/>
  <c r="L33" i="10"/>
  <c r="L32" i="10" s="1"/>
  <c r="L11" i="9"/>
  <c r="K33" i="10"/>
  <c r="K32" i="10" s="1"/>
  <c r="K11" i="9"/>
  <c r="E33" i="10"/>
  <c r="E32" i="10" s="1"/>
  <c r="F33" i="10"/>
  <c r="F32" i="10" s="1"/>
  <c r="G33" i="10"/>
  <c r="G32" i="10" s="1"/>
  <c r="H33" i="10"/>
  <c r="H32" i="10" s="1"/>
  <c r="I33" i="10"/>
  <c r="I32" i="10" s="1"/>
  <c r="J33" i="10"/>
  <c r="J32" i="10" s="1"/>
  <c r="E11" i="9"/>
  <c r="F11" i="9"/>
  <c r="G11" i="9"/>
  <c r="H11" i="9"/>
  <c r="I11" i="9"/>
  <c r="J11" i="9"/>
  <c r="AY50" i="5" l="1"/>
  <c r="AY51" i="5"/>
  <c r="AY52" i="5"/>
  <c r="AY58" i="5"/>
  <c r="S35" i="10"/>
  <c r="AA35" i="10" s="1"/>
  <c r="R35" i="10"/>
  <c r="Z35" i="10" s="1"/>
  <c r="Q35" i="10"/>
  <c r="Y35" i="10" s="1"/>
  <c r="O52" i="5"/>
  <c r="W52" i="5"/>
  <c r="G58" i="5"/>
  <c r="AQ58" i="5"/>
  <c r="S58" i="5" l="1"/>
  <c r="D58" i="5"/>
  <c r="AK58" i="5"/>
  <c r="L58" i="5"/>
  <c r="AE51" i="5"/>
  <c r="K62" i="5"/>
  <c r="T58" i="5"/>
  <c r="AQ62" i="5"/>
  <c r="AR58" i="5"/>
  <c r="N58" i="5"/>
  <c r="R58" i="5"/>
  <c r="AH58" i="5"/>
  <c r="AL58" i="5"/>
  <c r="G62" i="5"/>
  <c r="AQ50" i="5"/>
  <c r="AE52" i="5"/>
  <c r="AM52" i="5"/>
  <c r="W58" i="5"/>
  <c r="AE58" i="5"/>
  <c r="AI58" i="5"/>
  <c r="E58" i="5"/>
  <c r="I58" i="5"/>
  <c r="AG58" i="5"/>
  <c r="K50" i="5"/>
  <c r="P58" i="5"/>
  <c r="F58" i="5"/>
  <c r="G50" i="5"/>
  <c r="S50" i="5"/>
  <c r="AE50" i="5"/>
  <c r="O50" i="5"/>
  <c r="AM50" i="5"/>
  <c r="AO58" i="5"/>
  <c r="G51" i="5"/>
  <c r="AA50" i="5"/>
  <c r="AA52" i="5"/>
  <c r="W61" i="5"/>
  <c r="W62" i="5"/>
  <c r="S61" i="5"/>
  <c r="AM61" i="5"/>
  <c r="K61" i="5"/>
  <c r="G61" i="5"/>
  <c r="K51" i="5"/>
  <c r="O51" i="5"/>
  <c r="S51" i="5"/>
  <c r="W51" i="5"/>
  <c r="W53" i="5" s="1"/>
  <c r="K52" i="5"/>
  <c r="H58" i="5"/>
  <c r="AB58" i="5"/>
  <c r="AM58" i="5"/>
  <c r="S62" i="5"/>
  <c r="AU61" i="5"/>
  <c r="AJ58" i="5"/>
  <c r="AQ61" i="5"/>
  <c r="J58" i="5"/>
  <c r="V58" i="5"/>
  <c r="AM62" i="5"/>
  <c r="G52" i="5"/>
  <c r="AI52" i="5"/>
  <c r="N11" i="9"/>
  <c r="Q58" i="5"/>
  <c r="U58" i="5"/>
  <c r="AA51" i="5"/>
  <c r="AS58" i="5"/>
  <c r="AU62" i="5"/>
  <c r="AT58" i="5"/>
  <c r="AU53" i="5"/>
  <c r="AM51" i="5"/>
  <c r="Z58" i="5"/>
  <c r="AE62" i="5"/>
  <c r="AN58" i="5"/>
  <c r="M58" i="5"/>
  <c r="O58" i="5"/>
  <c r="AI51" i="5"/>
  <c r="S52" i="5"/>
  <c r="AU58" i="5"/>
  <c r="K58" i="5"/>
  <c r="O61" i="5"/>
  <c r="Y58" i="5"/>
  <c r="AC58" i="5"/>
  <c r="AP58" i="5"/>
  <c r="O62" i="5"/>
  <c r="AQ51" i="5"/>
  <c r="AQ52" i="5"/>
  <c r="M33" i="10" l="1"/>
  <c r="M32" i="10" s="1"/>
  <c r="S53" i="5"/>
  <c r="G63" i="5"/>
  <c r="K63" i="5"/>
  <c r="O53" i="5"/>
  <c r="AM53" i="5"/>
  <c r="AA53" i="5"/>
  <c r="G53" i="5"/>
  <c r="W63" i="5"/>
  <c r="AM63" i="5"/>
  <c r="K53" i="5"/>
  <c r="AI53" i="5"/>
  <c r="N33" i="10"/>
  <c r="N32" i="10" s="1"/>
  <c r="AU63" i="5"/>
  <c r="O63" i="5"/>
  <c r="N35" i="10"/>
  <c r="T35" i="10" s="1"/>
  <c r="O35" i="10"/>
  <c r="W35" i="10" s="1"/>
  <c r="AY61" i="5"/>
  <c r="AY62" i="5"/>
  <c r="O11" i="9"/>
  <c r="AY53" i="5"/>
  <c r="AQ53" i="5"/>
  <c r="AX58" i="5"/>
  <c r="AE61" i="5"/>
  <c r="AE63" i="5" s="1"/>
  <c r="AI61" i="5"/>
  <c r="AA61" i="5"/>
  <c r="AQ63" i="5"/>
  <c r="S63" i="5"/>
  <c r="AA58" i="5"/>
  <c r="AA62" i="5"/>
  <c r="X58" i="5"/>
  <c r="AI62" i="5"/>
  <c r="AF58" i="5"/>
  <c r="AE53" i="5"/>
  <c r="AD58" i="5"/>
  <c r="V35" i="10" l="1"/>
  <c r="P35" i="10"/>
  <c r="X35" i="10" s="1"/>
  <c r="AY63" i="5"/>
  <c r="V33" i="10"/>
  <c r="V32" i="10" s="1"/>
  <c r="O33" i="10"/>
  <c r="O32" i="10" s="1"/>
  <c r="AI63" i="5"/>
  <c r="AA63" i="5"/>
  <c r="Z17" i="7" l="1"/>
  <c r="AC17" i="7"/>
  <c r="AD16" i="7" s="1"/>
  <c r="T17" i="7"/>
  <c r="U16" i="7" s="1"/>
  <c r="AI17" i="7" l="1"/>
  <c r="AJ11" i="7" s="1"/>
  <c r="AA13" i="7"/>
  <c r="AA11" i="7"/>
  <c r="AA12" i="7"/>
  <c r="AA14" i="7"/>
  <c r="AA15" i="7"/>
  <c r="AA16" i="7"/>
  <c r="W17" i="7"/>
  <c r="X16" i="7" s="1"/>
  <c r="AD11" i="7"/>
  <c r="AD12" i="7"/>
  <c r="AD13" i="7"/>
  <c r="AD14" i="7"/>
  <c r="AD15" i="7"/>
  <c r="H17" i="7"/>
  <c r="I11" i="7" s="1"/>
  <c r="U11" i="7"/>
  <c r="U12" i="7"/>
  <c r="U13" i="7"/>
  <c r="U14" i="7"/>
  <c r="U15" i="7"/>
  <c r="N17" i="7"/>
  <c r="O14" i="7" s="1"/>
  <c r="Q17" i="7"/>
  <c r="K17" i="7"/>
  <c r="L16" i="7" s="1"/>
  <c r="E17" i="7"/>
  <c r="F16" i="7" s="1"/>
  <c r="AJ15" i="7" l="1"/>
  <c r="AJ14" i="7"/>
  <c r="AJ13" i="7"/>
  <c r="AJ16" i="7"/>
  <c r="AJ12" i="7"/>
  <c r="AA17" i="7"/>
  <c r="X11" i="7"/>
  <c r="X12" i="7"/>
  <c r="X13" i="7"/>
  <c r="X14" i="7"/>
  <c r="X15" i="7"/>
  <c r="AD17" i="7"/>
  <c r="I12" i="7"/>
  <c r="I16" i="7"/>
  <c r="I14" i="7"/>
  <c r="I13" i="7"/>
  <c r="I15" i="7"/>
  <c r="O16" i="7"/>
  <c r="O13" i="7"/>
  <c r="U17" i="7"/>
  <c r="O12" i="7"/>
  <c r="O15" i="7"/>
  <c r="O11" i="7"/>
  <c r="R11" i="7"/>
  <c r="R12" i="7"/>
  <c r="R13" i="7"/>
  <c r="R14" i="7"/>
  <c r="R15" i="7"/>
  <c r="R16" i="7"/>
  <c r="AJ17" i="7" l="1"/>
  <c r="AI27" i="7"/>
  <c r="AJ26" i="7" s="1"/>
  <c r="Z27" i="7"/>
  <c r="AA26" i="7" s="1"/>
  <c r="AC27" i="7"/>
  <c r="AD21" i="7" s="1"/>
  <c r="T27" i="7"/>
  <c r="U26" i="7" s="1"/>
  <c r="W27" i="7"/>
  <c r="X17" i="7"/>
  <c r="I17" i="7"/>
  <c r="N27" i="7"/>
  <c r="O23" i="7" s="1"/>
  <c r="O17" i="7"/>
  <c r="Q27" i="7"/>
  <c r="R17" i="7"/>
  <c r="H27" i="7"/>
  <c r="I26" i="7" s="1"/>
  <c r="K27" i="7"/>
  <c r="L26" i="7" s="1"/>
  <c r="L11" i="7"/>
  <c r="L12" i="7"/>
  <c r="L13" i="7"/>
  <c r="L14" i="7"/>
  <c r="L15" i="7"/>
  <c r="E27" i="7"/>
  <c r="F12" i="7"/>
  <c r="F13" i="7"/>
  <c r="F11" i="7"/>
  <c r="F14" i="7"/>
  <c r="F15" i="7"/>
  <c r="AJ24" i="7" l="1"/>
  <c r="AA24" i="7"/>
  <c r="AJ23" i="7"/>
  <c r="AA21" i="7"/>
  <c r="AJ22" i="7"/>
  <c r="AA25" i="7"/>
  <c r="AD23" i="7"/>
  <c r="AJ25" i="7"/>
  <c r="AJ21" i="7"/>
  <c r="AA22" i="7"/>
  <c r="U21" i="7"/>
  <c r="AA23" i="7"/>
  <c r="AD24" i="7"/>
  <c r="AD26" i="7"/>
  <c r="AD22" i="7"/>
  <c r="AD25" i="7"/>
  <c r="U22" i="7"/>
  <c r="U24" i="7"/>
  <c r="U25" i="7"/>
  <c r="U23" i="7"/>
  <c r="X21" i="7"/>
  <c r="X22" i="7"/>
  <c r="X23" i="7"/>
  <c r="X24" i="7"/>
  <c r="X25" i="7"/>
  <c r="X26" i="7"/>
  <c r="O24" i="7"/>
  <c r="O22" i="7"/>
  <c r="O26" i="7"/>
  <c r="O25" i="7"/>
  <c r="O21" i="7"/>
  <c r="R21" i="7"/>
  <c r="R22" i="7"/>
  <c r="R23" i="7"/>
  <c r="R24" i="7"/>
  <c r="R25" i="7"/>
  <c r="R26" i="7"/>
  <c r="I21" i="7"/>
  <c r="I25" i="7"/>
  <c r="I24" i="7"/>
  <c r="I23" i="7"/>
  <c r="I22" i="7"/>
  <c r="H37" i="7"/>
  <c r="AA27" i="7" l="1"/>
  <c r="AJ27" i="7"/>
  <c r="AD27" i="7"/>
  <c r="U27" i="7"/>
  <c r="X27" i="7"/>
  <c r="O27" i="7"/>
  <c r="N37" i="7"/>
  <c r="O32" i="7" s="1"/>
  <c r="R27" i="7"/>
  <c r="I27" i="7"/>
  <c r="I31" i="7"/>
  <c r="I32" i="7"/>
  <c r="I33" i="7"/>
  <c r="I34" i="7"/>
  <c r="I35" i="7"/>
  <c r="I36" i="7"/>
  <c r="K37" i="7"/>
  <c r="L17" i="7"/>
  <c r="L21" i="7"/>
  <c r="L22" i="7"/>
  <c r="L23" i="7"/>
  <c r="L24" i="7"/>
  <c r="L25" i="7"/>
  <c r="E37" i="7"/>
  <c r="F21" i="7"/>
  <c r="F17" i="7"/>
  <c r="O31" i="7" l="1"/>
  <c r="O35" i="7"/>
  <c r="O34" i="7"/>
  <c r="O33" i="7"/>
  <c r="O36" i="7"/>
  <c r="I37" i="7"/>
  <c r="L31" i="7"/>
  <c r="L32" i="7"/>
  <c r="L33" i="7"/>
  <c r="L34" i="7"/>
  <c r="L35" i="7"/>
  <c r="L36" i="7"/>
  <c r="L27" i="7"/>
  <c r="F24" i="7"/>
  <c r="F22" i="7"/>
  <c r="F25" i="7"/>
  <c r="F23" i="7"/>
  <c r="F26" i="7"/>
  <c r="O37" i="7" l="1"/>
  <c r="L37" i="7"/>
  <c r="F27" i="7"/>
  <c r="F33" i="7"/>
  <c r="F31" i="7"/>
  <c r="F32" i="7"/>
  <c r="F34" i="7"/>
  <c r="F35" i="7"/>
  <c r="F36" i="7"/>
  <c r="F37" i="7" l="1"/>
  <c r="D32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<sst xmlns="http://schemas.openxmlformats.org/spreadsheetml/2006/main" count="635" uniqueCount="370">
  <si>
    <t>2001 Q1</t>
  </si>
  <si>
    <t>2001 Q2</t>
  </si>
  <si>
    <t>2001 Q3</t>
  </si>
  <si>
    <t>2001 Q4</t>
  </si>
  <si>
    <t>2002 Q1</t>
  </si>
  <si>
    <t>2002 Q2</t>
  </si>
  <si>
    <t>2002 Q3</t>
  </si>
  <si>
    <t>2002 Q4</t>
  </si>
  <si>
    <t>2003 Q1</t>
  </si>
  <si>
    <t>2003 Q2</t>
  </si>
  <si>
    <t>2003 Q3</t>
  </si>
  <si>
    <t>2003 Q4</t>
  </si>
  <si>
    <t>2004 Q1</t>
  </si>
  <si>
    <t>2004 Q2</t>
  </si>
  <si>
    <t>2004 Q3</t>
  </si>
  <si>
    <t>2004 Q4</t>
  </si>
  <si>
    <t>2005 Q1</t>
  </si>
  <si>
    <t>2005 Q2</t>
  </si>
  <si>
    <t>2005 Q3</t>
  </si>
  <si>
    <t>2005 Q4</t>
  </si>
  <si>
    <t>2006 Q1</t>
  </si>
  <si>
    <t>2006 Q2</t>
  </si>
  <si>
    <t>2006 Q3</t>
  </si>
  <si>
    <t>2006 Q4</t>
  </si>
  <si>
    <t>2007Q1</t>
  </si>
  <si>
    <t>2007 Q2</t>
  </si>
  <si>
    <t>2007 Q3</t>
  </si>
  <si>
    <t>2007 Q4</t>
  </si>
  <si>
    <t>2008 Q1</t>
  </si>
  <si>
    <t>2008 Q2</t>
  </si>
  <si>
    <t>2008 Q3</t>
  </si>
  <si>
    <t>2008 Q4</t>
  </si>
  <si>
    <t>2009 Q1</t>
  </si>
  <si>
    <t>2009 Q2</t>
  </si>
  <si>
    <t>2009 Q3</t>
  </si>
  <si>
    <t>2009 Q4</t>
  </si>
  <si>
    <t>2010 Q1</t>
  </si>
  <si>
    <t>2010 Q2</t>
  </si>
  <si>
    <t>2010 Q3</t>
  </si>
  <si>
    <t>2010 Q4</t>
  </si>
  <si>
    <t>2011 Q1</t>
  </si>
  <si>
    <t>2011 Q2</t>
  </si>
  <si>
    <t>2011 Q3</t>
  </si>
  <si>
    <t>2011 Q4</t>
  </si>
  <si>
    <t>2012 Q1</t>
  </si>
  <si>
    <t>2012 Q2</t>
  </si>
  <si>
    <t>2012 Q3</t>
  </si>
  <si>
    <t>2012 Q4</t>
  </si>
  <si>
    <t>2013 Q1</t>
  </si>
  <si>
    <t>2013 Q2</t>
  </si>
  <si>
    <t>2013 Q3</t>
  </si>
  <si>
    <t>2013 Q4</t>
  </si>
  <si>
    <t>2014 Q1</t>
  </si>
  <si>
    <t>2014 Q2</t>
  </si>
  <si>
    <t>2014 Q3</t>
  </si>
  <si>
    <t>2014 Q4</t>
  </si>
  <si>
    <t>2015 Q1</t>
  </si>
  <si>
    <t>2015 Q2</t>
  </si>
  <si>
    <t>2015 Q3</t>
  </si>
  <si>
    <t>2015 Q4</t>
  </si>
  <si>
    <t>2016 Q1</t>
  </si>
  <si>
    <t>2016 Q2</t>
  </si>
  <si>
    <t>2016 Q3</t>
  </si>
  <si>
    <t>2016 Q4</t>
  </si>
  <si>
    <t>2017 Q1</t>
  </si>
  <si>
    <t>2017 Q2</t>
  </si>
  <si>
    <t>2017 Q3</t>
  </si>
  <si>
    <t>2017 Q4</t>
  </si>
  <si>
    <t>2018 Q1</t>
  </si>
  <si>
    <t>2018 Q2</t>
  </si>
  <si>
    <t>2018 Q3</t>
  </si>
  <si>
    <t>2018 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</si>
  <si>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</si>
  <si>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</si>
  <si>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</si>
  <si>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</si>
  <si>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</si>
  <si>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</si>
  <si>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</si>
  <si>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</si>
  <si>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</si>
  <si>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</si>
  <si>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</si>
  <si>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</si>
  <si>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2022Q1</t>
  </si>
  <si>
    <t>2022Q2</t>
  </si>
  <si>
    <t>2022Q3</t>
  </si>
  <si>
    <t>2022Q4</t>
  </si>
  <si>
    <t>Fitch (upgrade)</t>
  </si>
  <si>
    <t>Fitch (downgrade)</t>
  </si>
  <si>
    <t>Moody's (upgrade)</t>
  </si>
  <si>
    <t>Moody's (downgrade)</t>
  </si>
  <si>
    <t>Standard &amp; Poor's (upgrade)</t>
  </si>
  <si>
    <t>Standard &amp; Poor's (downgrade)</t>
  </si>
  <si>
    <t>.</t>
  </si>
  <si>
    <t>Fitch (activity)</t>
  </si>
  <si>
    <t>Moody's (activity)</t>
  </si>
  <si>
    <t>Standard &amp; Poor's (activity)</t>
  </si>
  <si>
    <t>Annual Activity</t>
  </si>
  <si>
    <t>Quarterly Upgrade</t>
  </si>
  <si>
    <t>Quarterly Downgrade</t>
  </si>
  <si>
    <t>Quarterly Activity</t>
  </si>
  <si>
    <t>Annual Upgrade</t>
  </si>
  <si>
    <t>Annual Downgrade</t>
  </si>
  <si>
    <t>Total Rating Activity</t>
  </si>
  <si>
    <t>Fitch</t>
  </si>
  <si>
    <t xml:space="preserve">Moody's </t>
  </si>
  <si>
    <t>Standard &amp; Poor's</t>
  </si>
  <si>
    <t xml:space="preserve">Total </t>
  </si>
  <si>
    <t>Direction of Ratings Actions</t>
  </si>
  <si>
    <t>Upgrades</t>
  </si>
  <si>
    <t>Downgrades</t>
  </si>
  <si>
    <t>% Upgrades</t>
  </si>
  <si>
    <t>Upgrades = Downgrades</t>
  </si>
  <si>
    <t>Source: Fitch Ratings, Moody's, Standard &amp; Poor's</t>
  </si>
  <si>
    <t>#</t>
  </si>
  <si>
    <t>%</t>
  </si>
  <si>
    <t>Regulated</t>
  </si>
  <si>
    <t>A or higher</t>
  </si>
  <si>
    <t>A-</t>
  </si>
  <si>
    <t>BBB+</t>
  </si>
  <si>
    <t>BBB</t>
  </si>
  <si>
    <t>BBB-</t>
  </si>
  <si>
    <t>Below BBB-</t>
  </si>
  <si>
    <t>Total</t>
  </si>
  <si>
    <t>Mostly Regulated</t>
  </si>
  <si>
    <t>Diversified</t>
  </si>
  <si>
    <t>Sources:  Standard &amp; Poor's, S&amp;P Global Market Intelligence, and EEI Finance Dept.</t>
  </si>
  <si>
    <t>Investment Grade</t>
  </si>
  <si>
    <t>MOODY'S</t>
  </si>
  <si>
    <t>S&amp;P</t>
  </si>
  <si>
    <t>FITCH</t>
  </si>
  <si>
    <t>Aaa</t>
  </si>
  <si>
    <t>AAA</t>
  </si>
  <si>
    <t>Aa1</t>
  </si>
  <si>
    <t>AA+</t>
  </si>
  <si>
    <t>Aa2</t>
  </si>
  <si>
    <t>AA</t>
  </si>
  <si>
    <t>Aa3</t>
  </si>
  <si>
    <t>AA-</t>
  </si>
  <si>
    <t>A1</t>
  </si>
  <si>
    <t>A+</t>
  </si>
  <si>
    <t>A2</t>
  </si>
  <si>
    <t>A</t>
  </si>
  <si>
    <t>A3</t>
  </si>
  <si>
    <t>Baa1</t>
  </si>
  <si>
    <t>Baa2</t>
  </si>
  <si>
    <t>Baa3</t>
  </si>
  <si>
    <t>Speculative Grade</t>
  </si>
  <si>
    <t>Ba1</t>
  </si>
  <si>
    <t>BB+</t>
  </si>
  <si>
    <t>Ba2</t>
  </si>
  <si>
    <t>BB</t>
  </si>
  <si>
    <t>Ba3</t>
  </si>
  <si>
    <t>BB-</t>
  </si>
  <si>
    <t>B1</t>
  </si>
  <si>
    <t>B+</t>
  </si>
  <si>
    <t>B2</t>
  </si>
  <si>
    <t>B</t>
  </si>
  <si>
    <t>B3</t>
  </si>
  <si>
    <t>B-</t>
  </si>
  <si>
    <t>Caa1</t>
  </si>
  <si>
    <t>CCC+</t>
  </si>
  <si>
    <t>Caa2</t>
  </si>
  <si>
    <t>CCC</t>
  </si>
  <si>
    <t>Caa3</t>
  </si>
  <si>
    <t>CCC-</t>
  </si>
  <si>
    <t>Ca</t>
  </si>
  <si>
    <t>CC</t>
  </si>
  <si>
    <t>C</t>
  </si>
  <si>
    <t>Default</t>
  </si>
  <si>
    <t>D</t>
  </si>
  <si>
    <t>R</t>
  </si>
  <si>
    <t>MR</t>
  </si>
  <si>
    <t>Category</t>
  </si>
  <si>
    <t>Rating</t>
  </si>
  <si>
    <t>Company Name</t>
  </si>
  <si>
    <t>Score</t>
  </si>
  <si>
    <t>Berkshire Energy Holdings Company</t>
  </si>
  <si>
    <t>ALLETE, Inc.</t>
  </si>
  <si>
    <t>ALE</t>
  </si>
  <si>
    <t>Alliant Energy Corporation</t>
  </si>
  <si>
    <t>LNT</t>
  </si>
  <si>
    <t>American Electric Power Company, Inc.</t>
  </si>
  <si>
    <t>AEP</t>
  </si>
  <si>
    <t>Ameren Corporation</t>
  </si>
  <si>
    <t>AEE</t>
  </si>
  <si>
    <t>Consolidated Edison, Inc.</t>
  </si>
  <si>
    <t>ED</t>
  </si>
  <si>
    <t>Evergy, Inc.</t>
  </si>
  <si>
    <t>EVRG</t>
  </si>
  <si>
    <t>AVANGRID, Inc.</t>
  </si>
  <si>
    <t>AGR</t>
  </si>
  <si>
    <t>Eversource Energy</t>
  </si>
  <si>
    <t>ES</t>
  </si>
  <si>
    <t>Avista Corporation</t>
  </si>
  <si>
    <t>AVA</t>
  </si>
  <si>
    <t>NextEra Energy, Inc.</t>
  </si>
  <si>
    <t>NEE</t>
  </si>
  <si>
    <t>PPL Corporation</t>
  </si>
  <si>
    <t>PPL</t>
  </si>
  <si>
    <t>Black Hills Corporation</t>
  </si>
  <si>
    <t>BKH</t>
  </si>
  <si>
    <t>Wisconsin Energy Corporation</t>
  </si>
  <si>
    <t>WEC</t>
  </si>
  <si>
    <t>CenterPoint Energy, Inc.</t>
  </si>
  <si>
    <t>CNP</t>
  </si>
  <si>
    <t>Xcel Energy Inc.</t>
  </si>
  <si>
    <t>XEL</t>
  </si>
  <si>
    <t>Average Rating</t>
  </si>
  <si>
    <t>Cleco Corporation</t>
  </si>
  <si>
    <t>CMS Energy Corporation</t>
  </si>
  <si>
    <t>CMS</t>
  </si>
  <si>
    <t>Dominion Energy, Inc.</t>
  </si>
  <si>
    <t>DPL Inc.</t>
  </si>
  <si>
    <t>DTE Energy Company</t>
  </si>
  <si>
    <t>DTE</t>
  </si>
  <si>
    <t>Duke Energy Corporation</t>
  </si>
  <si>
    <t>DUK</t>
  </si>
  <si>
    <t>Edison International</t>
  </si>
  <si>
    <t>EIX</t>
  </si>
  <si>
    <t>Entergy Corporation</t>
  </si>
  <si>
    <t>ETR</t>
  </si>
  <si>
    <t>Exelon Corporation</t>
  </si>
  <si>
    <t>EXC</t>
  </si>
  <si>
    <t>MDU Resources Group, Inc.</t>
  </si>
  <si>
    <t>MDU</t>
  </si>
  <si>
    <t>NiSource Inc.</t>
  </si>
  <si>
    <t>NI</t>
  </si>
  <si>
    <t>FirstEnergy Corp.</t>
  </si>
  <si>
    <t>FE</t>
  </si>
  <si>
    <t>OGE Energy Corp.</t>
  </si>
  <si>
    <t>OGE</t>
  </si>
  <si>
    <t>Hawaiian Electric Industries, Inc.</t>
  </si>
  <si>
    <t>HE</t>
  </si>
  <si>
    <t>Pinnacle West Capital Corporation</t>
  </si>
  <si>
    <t>PNW</t>
  </si>
  <si>
    <t>IDACORP, Inc.</t>
  </si>
  <si>
    <t>IDA</t>
  </si>
  <si>
    <t>Portland General Electric Company</t>
  </si>
  <si>
    <t>POR</t>
  </si>
  <si>
    <t>IPALCO Enterprises, Inc.</t>
  </si>
  <si>
    <t>Public Service Enterprise Group Incorporated</t>
  </si>
  <si>
    <t>PEG</t>
  </si>
  <si>
    <t>Sempra Energy</t>
  </si>
  <si>
    <t>SRE</t>
  </si>
  <si>
    <t>Southern Company</t>
  </si>
  <si>
    <t>SO</t>
  </si>
  <si>
    <t>Unitil Corporation</t>
  </si>
  <si>
    <t>UTL</t>
  </si>
  <si>
    <t>NorthWestern Corporation</t>
  </si>
  <si>
    <t>NWE</t>
  </si>
  <si>
    <t>Otter Tail Corporation</t>
  </si>
  <si>
    <t>OTTR</t>
  </si>
  <si>
    <t>PG&amp;E Corporation</t>
  </si>
  <si>
    <t>PCG</t>
  </si>
  <si>
    <t>Puget Energy, Inc.</t>
  </si>
  <si>
    <t>MGE Energy, Inc.</t>
  </si>
  <si>
    <t/>
  </si>
  <si>
    <t xml:space="preserve">Average </t>
  </si>
  <si>
    <t>2021 Q4</t>
  </si>
  <si>
    <t>2020 Q4</t>
  </si>
  <si>
    <t>2019 Q4</t>
  </si>
  <si>
    <t>SD</t>
  </si>
  <si>
    <t xml:space="preserve">WEC Energy Group, Inc. </t>
  </si>
  <si>
    <t>Cleco Corporation *</t>
  </si>
  <si>
    <t>DPL Inc. *</t>
  </si>
  <si>
    <t>IPALCO Enterprises, Inc. *</t>
  </si>
  <si>
    <t>Berkshire Hathaway Energy *</t>
  </si>
  <si>
    <t>Puget Energy, Inc. *</t>
  </si>
  <si>
    <t>D+</t>
  </si>
  <si>
    <t>C+</t>
  </si>
  <si>
    <t>VI. Credit Ratings Scales</t>
  </si>
  <si>
    <t>2023Q1</t>
  </si>
  <si>
    <t>2023Q2</t>
  </si>
  <si>
    <t>2023Q3</t>
  </si>
  <si>
    <t>2023Q4</t>
  </si>
  <si>
    <t>Quarterly Report of the U.S. Investor-Owned Electric Utility Industry</t>
  </si>
  <si>
    <t>Contents</t>
  </si>
  <si>
    <t xml:space="preserve">Click to navigate to individual sections </t>
  </si>
  <si>
    <t>I.</t>
  </si>
  <si>
    <t>II.</t>
  </si>
  <si>
    <t>III.</t>
  </si>
  <si>
    <t>IV.</t>
  </si>
  <si>
    <t>V.</t>
  </si>
  <si>
    <t>VI.</t>
  </si>
  <si>
    <t>Financial Analysis Contacts</t>
  </si>
  <si>
    <t>Mark Agnew</t>
  </si>
  <si>
    <t>Sr. Director, Financial Analysis</t>
  </si>
  <si>
    <t>202-508-5049</t>
  </si>
  <si>
    <t>magnew@eei.org</t>
  </si>
  <si>
    <t>Daniel Foy</t>
  </si>
  <si>
    <t>Director, Financial Analysis</t>
  </si>
  <si>
    <t>202-508-5970</t>
  </si>
  <si>
    <t>dfoy@eei.org</t>
  </si>
  <si>
    <t>Eric Yang</t>
  </si>
  <si>
    <t>Senior Financial Analyst</t>
  </si>
  <si>
    <t>202-508-5529</t>
  </si>
  <si>
    <t>eyang@eei.org</t>
  </si>
  <si>
    <t>Additional Internet Resources</t>
  </si>
  <si>
    <t>Click to navigate</t>
  </si>
  <si>
    <t>Edison Electric Institute (EEI)</t>
  </si>
  <si>
    <t>Quarterly Financial Updates</t>
  </si>
  <si>
    <t>Credit Ratings</t>
  </si>
  <si>
    <t>Named Ranges</t>
  </si>
  <si>
    <t>INPUTS (Update Q1 Only)</t>
  </si>
  <si>
    <t>INPUTS (Update Every Quarter)</t>
  </si>
  <si>
    <t>Formulas (Do Not Change)</t>
  </si>
  <si>
    <t>QFUSupport XLAM (Excel Add-in)</t>
  </si>
  <si>
    <t>Date_Current_Year</t>
  </si>
  <si>
    <t>Date_EOP_Current</t>
  </si>
  <si>
    <t>Quarter_EOP_Current</t>
  </si>
  <si>
    <r>
      <t xml:space="preserve">Settings_Columns_Hidden </t>
    </r>
    <r>
      <rPr>
        <b/>
        <vertAlign val="superscript"/>
        <sz val="10"/>
        <rFont val="Calibri"/>
        <family val="2"/>
        <scheme val="minor"/>
      </rPr>
      <t>1</t>
    </r>
  </si>
  <si>
    <t>Quarter_EOP_Current_Full</t>
  </si>
  <si>
    <r>
      <t xml:space="preserve">Settings_Sheets_Hidden </t>
    </r>
    <r>
      <rPr>
        <b/>
        <vertAlign val="superscript"/>
        <sz val="10"/>
        <rFont val="Calibri"/>
        <family val="2"/>
        <scheme val="minor"/>
      </rPr>
      <t>1</t>
    </r>
  </si>
  <si>
    <t>Month_EOP_Current</t>
  </si>
  <si>
    <r>
      <t xml:space="preserve">Settings_Sheets_VeryHidden </t>
    </r>
    <r>
      <rPr>
        <b/>
        <vertAlign val="superscript"/>
        <sz val="10"/>
        <rFont val="Calibri"/>
        <family val="2"/>
        <scheme val="minor"/>
      </rPr>
      <t>1</t>
    </r>
  </si>
  <si>
    <t>Settings</t>
  </si>
  <si>
    <r>
      <t xml:space="preserve">Settings_Sheets_Delete </t>
    </r>
    <r>
      <rPr>
        <b/>
        <vertAlign val="superscript"/>
        <sz val="10"/>
        <rFont val="Calibri"/>
        <family val="2"/>
        <scheme val="minor"/>
      </rPr>
      <t>1</t>
    </r>
  </si>
  <si>
    <r>
      <rPr>
        <vertAlign val="superscript"/>
        <sz val="10"/>
        <rFont val="Calibri"/>
        <family val="2"/>
        <scheme val="minor"/>
      </rPr>
      <t>1</t>
    </r>
    <r>
      <rPr>
        <sz val="10"/>
        <rFont val="Calibri"/>
        <family val="2"/>
        <scheme val="minor"/>
      </rPr>
      <t xml:space="preserve"> LISTS MUST CONTAIN UNIQUE VALUES</t>
    </r>
  </si>
  <si>
    <t>Go to Contents</t>
  </si>
  <si>
    <t>II. Upgrades &amp; Downgrades</t>
  </si>
  <si>
    <t>Source: S&amp;P Global Market Intelligence and EEI Finance Dept.</t>
  </si>
  <si>
    <t>Note: Chart depicts the number of occurrences and includes each event, even if multiple downgrades occurred for a single company.</t>
  </si>
  <si>
    <t>U.S. Investor-Owned Electric Utilities</t>
  </si>
  <si>
    <t>Note: Chart depicts the number of upgrades / downgrades for all rated companies, including subsidiaries, during the quarter.</t>
  </si>
  <si>
    <t>Total Ratings Actions</t>
  </si>
  <si>
    <t>Upgrades &amp; Downgrades</t>
  </si>
  <si>
    <t>III. Total Ratings Actions</t>
  </si>
  <si>
    <t>Total Rating Agency Activity</t>
  </si>
  <si>
    <t>IV. Direction of Ratings Actions</t>
  </si>
  <si>
    <t>Direction of Rating Agency Activity</t>
  </si>
  <si>
    <t>V. S&amp;P Ratings by Category</t>
  </si>
  <si>
    <t>Ratings at quarter's end; categories based on assets at prior year end.</t>
  </si>
  <si>
    <t>S&amp;P Ratings by Category</t>
  </si>
  <si>
    <t>2022 Q4</t>
  </si>
  <si>
    <t>2023 Q4</t>
  </si>
  <si>
    <t>** Companies that are not publicly traded</t>
  </si>
  <si>
    <t>BRK **</t>
  </si>
  <si>
    <t>IPALCO **</t>
  </si>
  <si>
    <t>CNL **</t>
  </si>
  <si>
    <t>PSD **</t>
  </si>
  <si>
    <t>DPL **</t>
  </si>
  <si>
    <t>Symbol</t>
  </si>
  <si>
    <t>Source: Standard &amp; Poor's, S&amp;P Global Market Intelligence, and EEI Finance Dept.</t>
  </si>
  <si>
    <t>Credit Ratings Scales</t>
  </si>
  <si>
    <t>S&amp;P Ratings Distribution</t>
  </si>
  <si>
    <t>Companies Listed by Business Segmentation Category</t>
  </si>
  <si>
    <t>Category Definitions</t>
  </si>
  <si>
    <t>Regulated: 80% or more of total assets are regulated</t>
  </si>
  <si>
    <t xml:space="preserve">Mostly Regulated: Less than 80% of total assets are regulated </t>
  </si>
  <si>
    <t>Note:  * Non-publicly traded companies</t>
  </si>
  <si>
    <t>Date_Business_Segmentation</t>
  </si>
  <si>
    <t>S&amp;P Scale</t>
  </si>
  <si>
    <t>MGEE *</t>
  </si>
  <si>
    <t>* For these companies, EEI includes subsidiary rating because parent/holding company ratings not available:</t>
  </si>
  <si>
    <t>MGE Energy: Using Madison Gas and Electric Co.; MGE Energy long-term issuer credit rating not available.</t>
  </si>
  <si>
    <t>Companies in green/red were upgraded/downgraded by S&amp;P at the parent level in the most recent quarter.</t>
  </si>
  <si>
    <t>Contents!O:XFD</t>
  </si>
  <si>
    <t>2024</t>
  </si>
  <si>
    <t>37 of 44</t>
  </si>
  <si>
    <t>7 of 44</t>
  </si>
  <si>
    <t>2024Q1</t>
  </si>
  <si>
    <t>2024Q2</t>
  </si>
  <si>
    <t>2024Q3</t>
  </si>
  <si>
    <t>2024Q4</t>
  </si>
  <si>
    <t>TXNM Energy, Inc.</t>
  </si>
  <si>
    <t>TXNM</t>
  </si>
  <si>
    <t>2024 Q3</t>
  </si>
  <si>
    <t>Public Service Enterprise Group Inc.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</si>
</sst>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[$-409]mmm\-yy;@"/>
  </numFmts>
  <fonts count="63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b/>
      <sz val="9"/>
      <name val="Arial"/>
      <family val="2"/>
    </font>
    <font>
      <sz val="14"/>
      <name val="Arial"/>
      <family val="2"/>
    </font>
    <font>
      <sz val="9"/>
      <name val="Arial"/>
      <family val="2"/>
    </font>
    <font>
      <sz val="9"/>
      <name val="Arial"/>
      <family val="2"/>
    </font>
    <font>
      <sz val="8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8"/>
      <color rgb="FF0070C0"/>
      <name val="Arial"/>
      <family val="2"/>
    </font>
    <font>
      <u/>
      <sz val="8.5"/>
      <color theme="10"/>
      <name val="Arial"/>
      <family val="2"/>
    </font>
    <font>
      <sz val="10"/>
      <color theme="1" tint="0.499984740745262"/>
      <name val="Arial"/>
      <family val="2"/>
    </font>
    <font>
      <sz val="10"/>
      <color theme="1" tint="0.499984740745262"/>
      <name val="Calibri"/>
      <family val="2"/>
      <scheme val="minor"/>
    </font>
    <font>
      <sz val="8"/>
      <color theme="1" tint="0.499984740745262"/>
      <name val="Calibri"/>
      <family val="2"/>
      <scheme val="minor"/>
    </font>
    <font>
      <b/>
      <sz val="10"/>
      <color theme="1" tint="0.499984740745262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6"/>
      <name val="Calibri"/>
      <family val="2"/>
      <scheme val="minor"/>
    </font>
    <font>
      <b/>
      <i/>
      <sz val="10"/>
      <color theme="0" tint="-0.249977111117893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1"/>
      <color theme="1" tint="0.14999847407452621"/>
      <name val="Calibri"/>
      <family val="2"/>
    </font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</font>
    <font>
      <sz val="6"/>
      <name val="Calibri"/>
      <family val="2"/>
      <scheme val="minor"/>
    </font>
    <font>
      <sz val="6"/>
      <color theme="1" tint="0.14999847407452621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4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b/>
      <sz val="10"/>
      <color theme="1" tint="0.249977111117893"/>
      <name val="Calibri"/>
      <family val="2"/>
    </font>
    <font>
      <b/>
      <sz val="6"/>
      <color rgb="FF264D74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sz val="10"/>
      <color theme="4"/>
      <name val="Calibri"/>
      <family val="2"/>
      <scheme val="minor"/>
    </font>
    <font>
      <vertAlign val="superscript"/>
      <sz val="10"/>
      <name val="Calibri"/>
      <family val="2"/>
      <scheme val="minor"/>
    </font>
    <font>
      <i/>
      <sz val="8"/>
      <color theme="1" tint="0.499984740745262"/>
      <name val="Calibri"/>
      <family val="2"/>
      <scheme val="minor"/>
    </font>
    <font>
      <b/>
      <sz val="14"/>
      <color rgb="FF104985"/>
      <name val="Calibri"/>
      <family val="2"/>
    </font>
    <font>
      <sz val="14"/>
      <name val="Calibri"/>
      <family val="2"/>
    </font>
    <font>
      <b/>
      <sz val="14"/>
      <color rgb="FF104985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i/>
      <sz val="8"/>
      <color theme="1" tint="0.499984740745262"/>
      <name val="Calibri"/>
      <family val="2"/>
    </font>
    <font>
      <sz val="10"/>
      <color rgb="FF0070C0"/>
      <name val="Calibri"/>
      <family val="2"/>
    </font>
    <font>
      <i/>
      <sz val="8"/>
      <name val="Calibri"/>
      <family val="2"/>
    </font>
    <font>
      <sz val="9"/>
      <name val="Calibri"/>
      <family val="2"/>
    </font>
    <font>
      <sz val="10"/>
      <color theme="0" tint="-4.9989318521683403E-2"/>
      <name val="Calibri"/>
      <family val="2"/>
    </font>
    <font>
      <b/>
      <sz val="10"/>
      <color theme="1" tint="0.34998626667073579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theme="1" tint="0.499984740745262"/>
      <name val="Calibri"/>
      <family val="2"/>
    </font>
    <font>
      <u/>
      <sz val="10"/>
      <color theme="10"/>
      <name val="Arial"/>
    </font>
    <font>
      <b/>
      <sz val="11"/>
      <name val="Calibri"/>
      <family val="2"/>
    </font>
    <font>
      <sz val="10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264D7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10498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/>
      <bottom/>
      <diagonal/>
    </border>
  </borders>
  <cellStyleXfs count="23">
    <xf numFmtId="0" fontId="0" fillId="0" borderId="0"/>
    <xf numFmtId="0" fontId="5" fillId="0" borderId="0"/>
    <xf numFmtId="0" fontId="1" fillId="0" borderId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" fillId="0" borderId="0"/>
    <xf numFmtId="165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2" fillId="0" borderId="0"/>
    <xf numFmtId="0" fontId="1" fillId="0" borderId="0"/>
    <xf numFmtId="165" fontId="1" fillId="0" borderId="0"/>
    <xf numFmtId="0" fontId="60" fillId="0" borderId="0" applyNumberFormat="0" applyFill="0" applyBorder="0" applyAlignment="0" applyProtection="0"/>
  </cellStyleXfs>
  <cellXfs count="24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3" fillId="0" borderId="5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2" fillId="0" borderId="7" xfId="0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/>
    </xf>
    <xf numFmtId="0" fontId="12" fillId="0" borderId="8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8" fillId="0" borderId="0" xfId="0" applyFont="1" applyAlignment="1">
      <alignment horizontal="center" vertical="center"/>
    </xf>
    <xf numFmtId="9" fontId="18" fillId="0" borderId="7" xfId="0" applyNumberFormat="1" applyFont="1" applyBorder="1" applyAlignment="1">
      <alignment horizontal="center" vertical="center"/>
    </xf>
    <xf numFmtId="9" fontId="18" fillId="0" borderId="6" xfId="0" applyNumberFormat="1" applyFont="1" applyBorder="1" applyAlignment="1">
      <alignment horizontal="center" vertical="center"/>
    </xf>
    <xf numFmtId="9" fontId="18" fillId="0" borderId="8" xfId="0" applyNumberFormat="1" applyFont="1" applyBorder="1" applyAlignment="1">
      <alignment horizontal="center" vertical="center"/>
    </xf>
    <xf numFmtId="9" fontId="20" fillId="0" borderId="5" xfId="0" applyNumberFormat="1" applyFont="1" applyBorder="1" applyAlignment="1">
      <alignment horizontal="center" vertical="center"/>
    </xf>
    <xf numFmtId="9" fontId="18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9" fontId="18" fillId="0" borderId="7" xfId="0" quotePrefix="1" applyNumberFormat="1" applyFont="1" applyBorder="1" applyAlignment="1">
      <alignment horizontal="center" vertical="center"/>
    </xf>
    <xf numFmtId="9" fontId="18" fillId="0" borderId="6" xfId="0" quotePrefix="1" applyNumberFormat="1" applyFont="1" applyBorder="1" applyAlignment="1">
      <alignment horizontal="center" vertical="center"/>
    </xf>
    <xf numFmtId="9" fontId="18" fillId="0" borderId="8" xfId="0" quotePrefix="1" applyNumberFormat="1" applyFont="1" applyBorder="1" applyAlignment="1">
      <alignment horizontal="center" vertical="center"/>
    </xf>
    <xf numFmtId="9" fontId="20" fillId="0" borderId="5" xfId="0" quotePrefix="1" applyNumberFormat="1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14" fontId="13" fillId="0" borderId="0" xfId="0" applyNumberFormat="1" applyFont="1" applyAlignment="1">
      <alignment horizontal="center" vertical="center"/>
    </xf>
    <xf numFmtId="0" fontId="21" fillId="0" borderId="0" xfId="0" applyFont="1" applyAlignment="1">
      <alignment vertical="center"/>
    </xf>
    <xf numFmtId="0" fontId="22" fillId="5" borderId="0" xfId="15" applyFont="1" applyFill="1" applyAlignment="1">
      <alignment vertical="center"/>
    </xf>
    <xf numFmtId="0" fontId="22" fillId="6" borderId="0" xfId="15" applyFont="1" applyFill="1" applyAlignment="1">
      <alignment vertical="center"/>
    </xf>
    <xf numFmtId="0" fontId="23" fillId="5" borderId="0" xfId="15" applyFont="1" applyFill="1" applyAlignment="1">
      <alignment vertical="center"/>
    </xf>
    <xf numFmtId="0" fontId="24" fillId="5" borderId="0" xfId="15" applyFont="1" applyFill="1" applyAlignment="1">
      <alignment vertical="center"/>
    </xf>
    <xf numFmtId="0" fontId="23" fillId="6" borderId="0" xfId="15" applyFont="1" applyFill="1" applyAlignment="1">
      <alignment vertical="center"/>
    </xf>
    <xf numFmtId="0" fontId="25" fillId="5" borderId="0" xfId="15" applyFont="1" applyFill="1" applyAlignment="1">
      <alignment vertical="center"/>
    </xf>
    <xf numFmtId="0" fontId="26" fillId="5" borderId="0" xfId="15" applyFont="1" applyFill="1" applyAlignment="1">
      <alignment vertical="center"/>
    </xf>
    <xf numFmtId="0" fontId="27" fillId="5" borderId="14" xfId="15" applyFont="1" applyFill="1" applyBorder="1" applyAlignment="1">
      <alignment horizontal="left" vertical="center"/>
    </xf>
    <xf numFmtId="0" fontId="22" fillId="5" borderId="14" xfId="15" applyFont="1" applyFill="1" applyBorder="1" applyAlignment="1">
      <alignment vertical="center"/>
    </xf>
    <xf numFmtId="0" fontId="28" fillId="5" borderId="15" xfId="15" applyFont="1" applyFill="1" applyBorder="1" applyAlignment="1">
      <alignment vertical="center"/>
    </xf>
    <xf numFmtId="0" fontId="29" fillId="5" borderId="15" xfId="15" applyFont="1" applyFill="1" applyBorder="1" applyAlignment="1">
      <alignment vertical="center"/>
    </xf>
    <xf numFmtId="0" fontId="30" fillId="5" borderId="15" xfId="15" applyFont="1" applyFill="1" applyBorder="1" applyAlignment="1">
      <alignment horizontal="right" vertical="center"/>
    </xf>
    <xf numFmtId="0" fontId="0" fillId="0" borderId="0" xfId="15" applyFont="1" applyAlignment="1">
      <alignment vertical="center"/>
    </xf>
    <xf numFmtId="0" fontId="12" fillId="0" borderId="0" xfId="20" applyFont="1" applyAlignment="1">
      <alignment vertical="center"/>
    </xf>
    <xf numFmtId="0" fontId="13" fillId="0" borderId="0" xfId="20" applyFont="1" applyAlignment="1">
      <alignment vertical="center"/>
    </xf>
    <xf numFmtId="49" fontId="41" fillId="4" borderId="10" xfId="20" applyNumberFormat="1" applyFont="1" applyFill="1" applyBorder="1" applyAlignment="1">
      <alignment horizontal="left" vertical="center" indent="1"/>
    </xf>
    <xf numFmtId="14" fontId="41" fillId="4" borderId="10" xfId="20" applyNumberFormat="1" applyFont="1" applyFill="1" applyBorder="1" applyAlignment="1">
      <alignment horizontal="left" vertical="center" indent="1"/>
    </xf>
    <xf numFmtId="14" fontId="13" fillId="2" borderId="10" xfId="20" applyNumberFormat="1" applyFont="1" applyFill="1" applyBorder="1" applyAlignment="1">
      <alignment horizontal="left" vertical="center" indent="1"/>
    </xf>
    <xf numFmtId="49" fontId="41" fillId="0" borderId="10" xfId="20" applyNumberFormat="1" applyFont="1" applyBorder="1" applyAlignment="1">
      <alignment horizontal="left" vertical="center" indent="1"/>
    </xf>
    <xf numFmtId="0" fontId="13" fillId="2" borderId="10" xfId="20" applyFont="1" applyFill="1" applyBorder="1" applyAlignment="1">
      <alignment horizontal="left" vertical="center" indent="1"/>
    </xf>
    <xf numFmtId="49" fontId="41" fillId="0" borderId="11" xfId="20" applyNumberFormat="1" applyFont="1" applyBorder="1" applyAlignment="1">
      <alignment horizontal="left" vertical="center" indent="1"/>
    </xf>
    <xf numFmtId="0" fontId="41" fillId="0" borderId="12" xfId="20" applyFont="1" applyBorder="1" applyAlignment="1">
      <alignment horizontal="left" vertical="center" indent="1"/>
    </xf>
    <xf numFmtId="0" fontId="41" fillId="0" borderId="12" xfId="20" applyFont="1" applyBorder="1" applyAlignment="1">
      <alignment horizontal="left" vertical="center"/>
    </xf>
    <xf numFmtId="0" fontId="41" fillId="0" borderId="13" xfId="20" applyFont="1" applyBorder="1" applyAlignment="1">
      <alignment horizontal="left" vertical="center"/>
    </xf>
    <xf numFmtId="0" fontId="43" fillId="0" borderId="0" xfId="20" applyFont="1" applyAlignment="1">
      <alignment vertical="center"/>
    </xf>
    <xf numFmtId="0" fontId="12" fillId="0" borderId="0" xfId="20" applyFont="1" applyAlignment="1">
      <alignment horizontal="right" vertical="center"/>
    </xf>
    <xf numFmtId="0" fontId="46" fillId="0" borderId="0" xfId="0" applyFont="1" applyAlignment="1">
      <alignment vertical="center"/>
    </xf>
    <xf numFmtId="165" fontId="20" fillId="0" borderId="0" xfId="20" applyNumberFormat="1" applyFont="1" applyAlignment="1">
      <alignment vertical="center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7" xfId="0" applyFont="1" applyBorder="1" applyAlignment="1">
      <alignment horizontal="left" vertical="center"/>
    </xf>
    <xf numFmtId="0" fontId="9" fillId="0" borderId="7" xfId="0" applyFont="1" applyBorder="1" applyAlignment="1">
      <alignment vertical="center"/>
    </xf>
    <xf numFmtId="0" fontId="7" fillId="0" borderId="6" xfId="0" applyFont="1" applyBorder="1" applyAlignment="1">
      <alignment horizontal="left" vertical="center"/>
    </xf>
    <xf numFmtId="0" fontId="9" fillId="0" borderId="6" xfId="0" applyFont="1" applyBorder="1" applyAlignment="1">
      <alignment vertical="center"/>
    </xf>
    <xf numFmtId="0" fontId="7" fillId="0" borderId="8" xfId="0" applyFont="1" applyBorder="1" applyAlignment="1">
      <alignment horizontal="left" vertical="center"/>
    </xf>
    <xf numFmtId="0" fontId="9" fillId="0" borderId="8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4" xfId="0" applyFont="1" applyBorder="1" applyAlignment="1">
      <alignment vertical="center"/>
    </xf>
    <xf numFmtId="0" fontId="15" fillId="0" borderId="4" xfId="0" applyFont="1" applyBorder="1" applyAlignment="1">
      <alignment horizontal="right" vertical="center"/>
    </xf>
    <xf numFmtId="0" fontId="15" fillId="0" borderId="4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15" fillId="0" borderId="3" xfId="0" applyFont="1" applyBorder="1" applyAlignment="1">
      <alignment horizontal="right" vertical="center"/>
    </xf>
    <xf numFmtId="0" fontId="15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4" fillId="0" borderId="0" xfId="0" applyFont="1" applyAlignment="1">
      <alignment horizontal="right" vertical="center"/>
    </xf>
    <xf numFmtId="0" fontId="1" fillId="0" borderId="6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5" xfId="0" applyFont="1" applyBorder="1" applyAlignment="1">
      <alignment horizontal="right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7" xfId="0" applyFont="1" applyBorder="1" applyAlignment="1">
      <alignment horizontal="right" vertical="center"/>
    </xf>
    <xf numFmtId="0" fontId="9" fillId="0" borderId="8" xfId="0" applyFont="1" applyBorder="1" applyAlignment="1">
      <alignment horizontal="right" vertical="center"/>
    </xf>
    <xf numFmtId="164" fontId="9" fillId="0" borderId="0" xfId="3" applyNumberFormat="1" applyFont="1" applyFill="1" applyBorder="1" applyAlignment="1">
      <alignment vertical="center"/>
    </xf>
    <xf numFmtId="9" fontId="9" fillId="0" borderId="0" xfId="0" applyNumberFormat="1" applyFont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47" fillId="0" borderId="0" xfId="0" applyFont="1" applyAlignment="1">
      <alignment vertical="center"/>
    </xf>
    <xf numFmtId="0" fontId="13" fillId="3" borderId="5" xfId="0" applyFont="1" applyFill="1" applyBorder="1" applyAlignment="1">
      <alignment vertical="center"/>
    </xf>
    <xf numFmtId="0" fontId="12" fillId="3" borderId="5" xfId="0" applyFont="1" applyFill="1" applyBorder="1" applyAlignment="1">
      <alignment horizontal="center" vertical="center"/>
    </xf>
    <xf numFmtId="0" fontId="19" fillId="3" borderId="5" xfId="0" applyFont="1" applyFill="1" applyBorder="1" applyAlignment="1">
      <alignment horizontal="center" vertical="center"/>
    </xf>
    <xf numFmtId="9" fontId="18" fillId="3" borderId="5" xfId="0" applyNumberFormat="1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/>
    </xf>
    <xf numFmtId="0" fontId="49" fillId="0" borderId="9" xfId="0" applyFont="1" applyBorder="1" applyAlignment="1">
      <alignment horizontal="left" vertical="center"/>
    </xf>
    <xf numFmtId="0" fontId="49" fillId="0" borderId="9" xfId="0" applyFont="1" applyBorder="1" applyAlignment="1">
      <alignment horizontal="center" vertical="center"/>
    </xf>
    <xf numFmtId="9" fontId="49" fillId="0" borderId="9" xfId="3" applyFont="1" applyFill="1" applyBorder="1" applyAlignment="1">
      <alignment horizontal="center" vertical="center"/>
    </xf>
    <xf numFmtId="0" fontId="49" fillId="0" borderId="6" xfId="0" applyFont="1" applyBorder="1" applyAlignment="1">
      <alignment horizontal="left" vertical="center"/>
    </xf>
    <xf numFmtId="0" fontId="49" fillId="0" borderId="6" xfId="0" applyFont="1" applyBorder="1" applyAlignment="1">
      <alignment horizontal="center" vertical="center"/>
    </xf>
    <xf numFmtId="9" fontId="49" fillId="0" borderId="6" xfId="3" applyFont="1" applyFill="1" applyBorder="1" applyAlignment="1">
      <alignment horizontal="center" vertical="center"/>
    </xf>
    <xf numFmtId="0" fontId="49" fillId="0" borderId="9" xfId="0" applyFont="1" applyBorder="1" applyAlignment="1">
      <alignment horizontal="left" vertical="center" indent="1"/>
    </xf>
    <xf numFmtId="0" fontId="49" fillId="0" borderId="6" xfId="0" applyFont="1" applyBorder="1" applyAlignment="1">
      <alignment horizontal="left" vertical="center" indent="1"/>
    </xf>
    <xf numFmtId="0" fontId="50" fillId="3" borderId="5" xfId="0" applyFont="1" applyFill="1" applyBorder="1" applyAlignment="1">
      <alignment horizontal="center" vertical="center"/>
    </xf>
    <xf numFmtId="0" fontId="49" fillId="0" borderId="0" xfId="0" applyFont="1" applyAlignment="1">
      <alignment vertical="center"/>
    </xf>
    <xf numFmtId="0" fontId="49" fillId="0" borderId="0" xfId="0" applyFont="1" applyAlignment="1">
      <alignment horizontal="center" vertical="center"/>
    </xf>
    <xf numFmtId="0" fontId="49" fillId="0" borderId="0" xfId="0" applyFont="1" applyAlignment="1">
      <alignment horizontal="right" vertical="center"/>
    </xf>
    <xf numFmtId="0" fontId="52" fillId="0" borderId="0" xfId="0" applyFont="1" applyAlignment="1">
      <alignment horizontal="center" vertical="center"/>
    </xf>
    <xf numFmtId="0" fontId="49" fillId="3" borderId="4" xfId="0" applyFont="1" applyFill="1" applyBorder="1" applyAlignment="1">
      <alignment vertical="center"/>
    </xf>
    <xf numFmtId="0" fontId="49" fillId="0" borderId="0" xfId="0" applyFont="1" applyAlignment="1">
      <alignment horizontal="left" vertical="center"/>
    </xf>
    <xf numFmtId="0" fontId="49" fillId="3" borderId="3" xfId="0" applyFont="1" applyFill="1" applyBorder="1" applyAlignment="1">
      <alignment vertical="center"/>
    </xf>
    <xf numFmtId="0" fontId="49" fillId="3" borderId="5" xfId="0" applyFont="1" applyFill="1" applyBorder="1" applyAlignment="1">
      <alignment vertical="center"/>
    </xf>
    <xf numFmtId="0" fontId="49" fillId="3" borderId="7" xfId="0" applyFont="1" applyFill="1" applyBorder="1" applyAlignment="1">
      <alignment horizontal="center" vertical="center"/>
    </xf>
    <xf numFmtId="0" fontId="49" fillId="0" borderId="7" xfId="0" applyFont="1" applyBorder="1" applyAlignment="1">
      <alignment horizontal="center" vertical="center"/>
    </xf>
    <xf numFmtId="9" fontId="49" fillId="0" borderId="7" xfId="3" applyFont="1" applyBorder="1" applyAlignment="1">
      <alignment horizontal="center" vertical="center"/>
    </xf>
    <xf numFmtId="0" fontId="49" fillId="3" borderId="6" xfId="0" applyFont="1" applyFill="1" applyBorder="1" applyAlignment="1">
      <alignment horizontal="center" vertical="center"/>
    </xf>
    <xf numFmtId="9" fontId="49" fillId="0" borderId="6" xfId="3" applyFont="1" applyBorder="1" applyAlignment="1">
      <alignment horizontal="center" vertical="center"/>
    </xf>
    <xf numFmtId="0" fontId="49" fillId="3" borderId="8" xfId="0" applyFont="1" applyFill="1" applyBorder="1" applyAlignment="1">
      <alignment horizontal="center" vertical="center"/>
    </xf>
    <xf numFmtId="0" fontId="49" fillId="0" borderId="8" xfId="0" applyFont="1" applyBorder="1" applyAlignment="1">
      <alignment horizontal="center" vertical="center"/>
    </xf>
    <xf numFmtId="9" fontId="49" fillId="0" borderId="8" xfId="3" applyFont="1" applyBorder="1" applyAlignment="1">
      <alignment horizontal="center" vertical="center"/>
    </xf>
    <xf numFmtId="0" fontId="50" fillId="0" borderId="5" xfId="0" applyFont="1" applyBorder="1" applyAlignment="1">
      <alignment horizontal="center" vertical="center"/>
    </xf>
    <xf numFmtId="9" fontId="50" fillId="0" borderId="5" xfId="3" applyFont="1" applyBorder="1" applyAlignment="1">
      <alignment horizontal="center" vertical="center"/>
    </xf>
    <xf numFmtId="2" fontId="49" fillId="0" borderId="0" xfId="0" applyNumberFormat="1" applyFont="1" applyAlignment="1">
      <alignment horizontal="center" vertical="center"/>
    </xf>
    <xf numFmtId="0" fontId="49" fillId="3" borderId="0" xfId="0" applyFont="1" applyFill="1" applyAlignment="1">
      <alignment vertical="center"/>
    </xf>
    <xf numFmtId="9" fontId="49" fillId="0" borderId="0" xfId="0" applyNumberFormat="1" applyFont="1" applyAlignment="1">
      <alignment vertical="center"/>
    </xf>
    <xf numFmtId="9" fontId="49" fillId="0" borderId="2" xfId="3" applyFont="1" applyFill="1" applyBorder="1" applyAlignment="1">
      <alignment horizontal="center" vertical="center"/>
    </xf>
    <xf numFmtId="0" fontId="49" fillId="0" borderId="1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 indent="1"/>
    </xf>
    <xf numFmtId="0" fontId="49" fillId="0" borderId="1" xfId="0" applyFont="1" applyBorder="1" applyAlignment="1">
      <alignment horizontal="center" vertical="center"/>
    </xf>
    <xf numFmtId="9" fontId="49" fillId="0" borderId="1" xfId="3" applyFont="1" applyFill="1" applyBorder="1" applyAlignment="1">
      <alignment horizontal="centerContinuous" vertical="center"/>
    </xf>
    <xf numFmtId="0" fontId="50" fillId="0" borderId="0" xfId="0" applyFont="1" applyAlignment="1">
      <alignment horizontal="left" vertical="center"/>
    </xf>
    <xf numFmtId="0" fontId="50" fillId="0" borderId="0" xfId="0" applyFont="1" applyAlignment="1">
      <alignment horizontal="left" vertical="center" indent="1"/>
    </xf>
    <xf numFmtId="2" fontId="50" fillId="0" borderId="0" xfId="0" applyNumberFormat="1" applyFont="1" applyAlignment="1">
      <alignment horizontal="center" vertical="center"/>
    </xf>
    <xf numFmtId="2" fontId="50" fillId="0" borderId="0" xfId="0" applyNumberFormat="1" applyFont="1" applyAlignment="1">
      <alignment horizontal="left" vertical="center" indent="1"/>
    </xf>
    <xf numFmtId="0" fontId="11" fillId="0" borderId="0" xfId="0" quotePrefix="1" applyFont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53" fillId="0" borderId="0" xfId="0" applyFont="1" applyAlignment="1">
      <alignment vertical="center"/>
    </xf>
    <xf numFmtId="0" fontId="53" fillId="0" borderId="0" xfId="0" applyFont="1" applyAlignment="1">
      <alignment horizontal="left" vertical="center"/>
    </xf>
    <xf numFmtId="0" fontId="50" fillId="3" borderId="4" xfId="0" applyFont="1" applyFill="1" applyBorder="1" applyAlignment="1">
      <alignment horizontal="center" vertical="center" wrapText="1"/>
    </xf>
    <xf numFmtId="9" fontId="49" fillId="3" borderId="0" xfId="0" applyNumberFormat="1" applyFont="1" applyFill="1" applyAlignment="1">
      <alignment vertical="center"/>
    </xf>
    <xf numFmtId="0" fontId="49" fillId="3" borderId="0" xfId="0" applyFont="1" applyFill="1" applyAlignment="1">
      <alignment horizontal="left" vertical="center"/>
    </xf>
    <xf numFmtId="0" fontId="49" fillId="3" borderId="0" xfId="0" applyFont="1" applyFill="1" applyAlignment="1">
      <alignment horizontal="center" vertical="center"/>
    </xf>
    <xf numFmtId="0" fontId="49" fillId="3" borderId="3" xfId="0" applyFont="1" applyFill="1" applyBorder="1" applyAlignment="1">
      <alignment horizontal="center" vertical="center"/>
    </xf>
    <xf numFmtId="0" fontId="49" fillId="3" borderId="3" xfId="0" applyFont="1" applyFill="1" applyBorder="1" applyAlignment="1">
      <alignment horizontal="left" vertical="center"/>
    </xf>
    <xf numFmtId="0" fontId="49" fillId="0" borderId="0" xfId="0" applyFont="1" applyAlignment="1">
      <alignment horizontal="center"/>
    </xf>
    <xf numFmtId="0" fontId="49" fillId="0" borderId="0" xfId="0" applyFont="1"/>
    <xf numFmtId="0" fontId="11" fillId="0" borderId="0" xfId="0" applyFont="1" applyAlignment="1">
      <alignment horizontal="center"/>
    </xf>
    <xf numFmtId="0" fontId="11" fillId="0" borderId="0" xfId="0" applyFont="1"/>
    <xf numFmtId="0" fontId="54" fillId="0" borderId="0" xfId="0" applyFont="1"/>
    <xf numFmtId="0" fontId="49" fillId="0" borderId="0" xfId="0" applyFont="1" applyAlignment="1">
      <alignment horizontal="left"/>
    </xf>
    <xf numFmtId="0" fontId="1" fillId="0" borderId="0" xfId="21" applyNumberFormat="1" applyAlignment="1">
      <alignment horizontal="right" vertical="center"/>
    </xf>
    <xf numFmtId="165" fontId="12" fillId="0" borderId="0" xfId="21" applyFont="1" applyAlignment="1">
      <alignment vertical="center"/>
    </xf>
    <xf numFmtId="165" fontId="48" fillId="0" borderId="0" xfId="21" applyFont="1" applyAlignment="1">
      <alignment vertical="center"/>
    </xf>
    <xf numFmtId="165" fontId="12" fillId="0" borderId="0" xfId="21" applyFont="1" applyAlignment="1">
      <alignment horizontal="right" vertical="center"/>
    </xf>
    <xf numFmtId="165" fontId="20" fillId="0" borderId="0" xfId="21" applyFont="1" applyAlignment="1">
      <alignment vertical="center"/>
    </xf>
    <xf numFmtId="165" fontId="56" fillId="0" borderId="0" xfId="21" applyFont="1" applyAlignment="1">
      <alignment horizontal="right" vertical="center"/>
    </xf>
    <xf numFmtId="165" fontId="56" fillId="0" borderId="0" xfId="21" applyFont="1" applyAlignment="1">
      <alignment vertical="center"/>
    </xf>
    <xf numFmtId="0" fontId="28" fillId="11" borderId="0" xfId="20" applyFont="1" applyFill="1" applyAlignment="1">
      <alignment horizontal="left" vertical="center" indent="2"/>
    </xf>
    <xf numFmtId="0" fontId="57" fillId="11" borderId="0" xfId="20" applyFont="1" applyFill="1" applyAlignment="1">
      <alignment horizontal="center" vertical="center"/>
    </xf>
    <xf numFmtId="0" fontId="12" fillId="0" borderId="0" xfId="20" applyFont="1" applyAlignment="1">
      <alignment horizontal="left" vertical="center" indent="3"/>
    </xf>
    <xf numFmtId="164" fontId="12" fillId="0" borderId="0" xfId="20" applyNumberFormat="1" applyFont="1" applyAlignment="1">
      <alignment vertical="center"/>
    </xf>
    <xf numFmtId="0" fontId="12" fillId="0" borderId="0" xfId="20" applyFont="1" applyAlignment="1">
      <alignment horizontal="left" vertical="center" indent="2"/>
    </xf>
    <xf numFmtId="0" fontId="14" fillId="0" borderId="0" xfId="20" applyFont="1"/>
    <xf numFmtId="0" fontId="1" fillId="3" borderId="5" xfId="0" applyFont="1" applyFill="1" applyBorder="1" applyAlignment="1">
      <alignment vertical="center"/>
    </xf>
    <xf numFmtId="0" fontId="1" fillId="3" borderId="5" xfId="0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right" vertical="center"/>
    </xf>
    <xf numFmtId="0" fontId="14" fillId="3" borderId="0" xfId="15" applyFont="1" applyFill="1" applyAlignment="1">
      <alignment vertical="center"/>
    </xf>
    <xf numFmtId="0" fontId="22" fillId="3" borderId="0" xfId="15" applyFont="1" applyFill="1" applyAlignment="1">
      <alignment vertical="center"/>
    </xf>
    <xf numFmtId="0" fontId="31" fillId="3" borderId="0" xfId="15" applyFont="1" applyFill="1" applyAlignment="1">
      <alignment vertical="center"/>
    </xf>
    <xf numFmtId="0" fontId="12" fillId="3" borderId="0" xfId="15" applyFont="1" applyFill="1" applyAlignment="1">
      <alignment vertical="center"/>
    </xf>
    <xf numFmtId="0" fontId="33" fillId="3" borderId="0" xfId="11" applyFont="1" applyFill="1" applyAlignment="1" applyProtection="1">
      <alignment vertical="center"/>
    </xf>
    <xf numFmtId="0" fontId="34" fillId="3" borderId="0" xfId="15" applyFont="1" applyFill="1" applyAlignment="1">
      <alignment vertical="center"/>
    </xf>
    <xf numFmtId="0" fontId="35" fillId="3" borderId="0" xfId="15" applyFont="1" applyFill="1" applyAlignment="1">
      <alignment vertical="center"/>
    </xf>
    <xf numFmtId="0" fontId="13" fillId="3" borderId="0" xfId="15" applyFont="1" applyFill="1" applyAlignment="1">
      <alignment vertical="center"/>
    </xf>
    <xf numFmtId="0" fontId="21" fillId="3" borderId="0" xfId="15" applyFont="1" applyFill="1" applyAlignment="1">
      <alignment vertical="center"/>
    </xf>
    <xf numFmtId="0" fontId="36" fillId="3" borderId="0" xfId="11" applyFont="1" applyFill="1" applyAlignment="1" applyProtection="1">
      <alignment vertical="center"/>
    </xf>
    <xf numFmtId="0" fontId="37" fillId="3" borderId="0" xfId="15" applyFont="1" applyFill="1" applyAlignment="1">
      <alignment vertical="center"/>
    </xf>
    <xf numFmtId="0" fontId="38" fillId="3" borderId="0" xfId="11" applyFont="1" applyFill="1" applyAlignment="1" applyProtection="1">
      <alignment vertical="center"/>
    </xf>
    <xf numFmtId="0" fontId="39" fillId="3" borderId="0" xfId="11" applyFont="1" applyFill="1" applyAlignment="1" applyProtection="1">
      <alignment vertical="center"/>
    </xf>
    <xf numFmtId="0" fontId="40" fillId="3" borderId="0" xfId="15" applyFont="1" applyFill="1" applyAlignment="1">
      <alignment vertical="center"/>
    </xf>
    <xf numFmtId="0" fontId="4" fillId="0" borderId="0" xfId="5" applyFont="1" applyAlignment="1">
      <alignment vertical="center"/>
    </xf>
    <xf numFmtId="0" fontId="1" fillId="0" borderId="0" xfId="5" applyAlignment="1">
      <alignment horizontal="left" vertical="center"/>
    </xf>
    <xf numFmtId="0" fontId="1" fillId="0" borderId="0" xfId="5" applyAlignment="1">
      <alignment vertical="center"/>
    </xf>
    <xf numFmtId="0" fontId="17" fillId="0" borderId="0" xfId="5" applyFont="1" applyAlignment="1">
      <alignment horizontal="left" vertical="center"/>
    </xf>
    <xf numFmtId="0" fontId="1" fillId="0" borderId="0" xfId="5" applyAlignment="1">
      <alignment horizontal="center" vertical="center"/>
    </xf>
    <xf numFmtId="0" fontId="17" fillId="0" borderId="0" xfId="5" applyFont="1" applyAlignment="1">
      <alignment horizontal="center" vertical="center"/>
    </xf>
    <xf numFmtId="0" fontId="1" fillId="0" borderId="0" xfId="5" applyAlignment="1">
      <alignment horizontal="left" vertical="center" indent="1"/>
    </xf>
    <xf numFmtId="165" fontId="59" fillId="0" borderId="0" xfId="20" applyNumberFormat="1" applyFont="1" applyAlignment="1">
      <alignment vertical="center"/>
    </xf>
    <xf numFmtId="0" fontId="50" fillId="3" borderId="5" xfId="0" applyFont="1" applyFill="1" applyBorder="1" applyAlignment="1">
      <alignment horizontal="left"/>
    </xf>
    <xf numFmtId="0" fontId="50" fillId="3" borderId="5" xfId="0" applyFont="1" applyFill="1" applyBorder="1" applyAlignment="1">
      <alignment horizontal="left" indent="1"/>
    </xf>
    <xf numFmtId="0" fontId="61" fillId="3" borderId="0" xfId="19" applyFont="1" applyFill="1"/>
    <xf numFmtId="0" fontId="61" fillId="3" borderId="0" xfId="22" applyFont="1" applyFill="1"/>
    <xf numFmtId="0" fontId="49" fillId="0" borderId="2" xfId="0" applyFont="1" applyBorder="1" applyAlignment="1">
      <alignment horizontal="left" vertical="center"/>
    </xf>
    <xf numFmtId="0" fontId="49" fillId="0" borderId="2" xfId="0" applyFont="1" applyBorder="1" applyAlignment="1">
      <alignment horizontal="left" vertical="center" indent="1"/>
    </xf>
    <xf numFmtId="0" fontId="49" fillId="0" borderId="2" xfId="0" applyFont="1" applyBorder="1" applyAlignment="1">
      <alignment horizontal="center" vertical="center"/>
    </xf>
    <xf numFmtId="0" fontId="50" fillId="3" borderId="5" xfId="0" quotePrefix="1" applyFont="1" applyFill="1" applyBorder="1" applyAlignment="1">
      <alignment horizontal="center" vertical="center"/>
    </xf>
    <xf numFmtId="14" fontId="50" fillId="3" borderId="5" xfId="0" applyNumberFormat="1" applyFont="1" applyFill="1" applyBorder="1" applyAlignment="1">
      <alignment horizontal="center" vertical="center"/>
    </xf>
    <xf numFmtId="0" fontId="50" fillId="3" borderId="5" xfId="0" applyFont="1" applyFill="1" applyBorder="1" applyAlignment="1">
      <alignment horizontal="center" vertical="center" wrapText="1"/>
    </xf>
    <xf numFmtId="0" fontId="55" fillId="3" borderId="7" xfId="0" applyFont="1" applyFill="1" applyBorder="1" applyAlignment="1">
      <alignment horizontal="center" vertical="center"/>
    </xf>
    <xf numFmtId="0" fontId="55" fillId="3" borderId="6" xfId="0" applyFont="1" applyFill="1" applyBorder="1" applyAlignment="1">
      <alignment horizontal="center" vertical="center"/>
    </xf>
    <xf numFmtId="0" fontId="55" fillId="3" borderId="8" xfId="0" applyFont="1" applyFill="1" applyBorder="1" applyAlignment="1">
      <alignment horizontal="center" vertical="center"/>
    </xf>
    <xf numFmtId="0" fontId="58" fillId="5" borderId="0" xfId="15" applyFont="1" applyFill="1" applyAlignment="1">
      <alignment horizontal="center" vertical="center"/>
    </xf>
    <xf numFmtId="0" fontId="24" fillId="5" borderId="0" xfId="15" applyFont="1" applyFill="1" applyAlignment="1">
      <alignment horizontal="center" vertical="center"/>
    </xf>
    <xf numFmtId="0" fontId="57" fillId="5" borderId="0" xfId="15" applyFont="1" applyFill="1" applyAlignment="1">
      <alignment horizontal="left" vertical="center"/>
    </xf>
    <xf numFmtId="0" fontId="39" fillId="3" borderId="0" xfId="11" applyFont="1" applyFill="1" applyAlignment="1" applyProtection="1">
      <alignment horizontal="left" vertical="center"/>
    </xf>
    <xf numFmtId="0" fontId="45" fillId="0" borderId="0" xfId="11" applyFont="1" applyBorder="1" applyAlignment="1" applyProtection="1">
      <alignment vertical="center"/>
    </xf>
    <xf numFmtId="0" fontId="1" fillId="0" borderId="0" xfId="21" applyNumberFormat="1" applyAlignment="1">
      <alignment vertical="center"/>
    </xf>
    <xf numFmtId="0" fontId="50" fillId="3" borderId="5" xfId="0" applyFont="1" applyFill="1" applyBorder="1" applyAlignment="1">
      <alignment horizontal="center" vertical="center" wrapText="1"/>
    </xf>
    <xf numFmtId="0" fontId="51" fillId="0" borderId="0" xfId="11" applyFont="1" applyBorder="1" applyAlignment="1" applyProtection="1">
      <alignment vertical="center"/>
    </xf>
    <xf numFmtId="0" fontId="49" fillId="0" borderId="0" xfId="20" applyFont="1" applyAlignment="1">
      <alignment vertical="center"/>
    </xf>
    <xf numFmtId="165" fontId="49" fillId="0" borderId="0" xfId="20" applyNumberFormat="1" applyFont="1" applyAlignment="1">
      <alignment vertical="center"/>
    </xf>
    <xf numFmtId="0" fontId="50" fillId="3" borderId="4" xfId="0" applyFont="1" applyFill="1" applyBorder="1" applyAlignment="1">
      <alignment horizontal="center" vertical="center" wrapText="1"/>
    </xf>
    <xf numFmtId="0" fontId="49" fillId="3" borderId="4" xfId="0" applyFont="1" applyFill="1" applyBorder="1" applyAlignment="1">
      <alignment horizontal="center" vertical="center" wrapText="1"/>
    </xf>
    <xf numFmtId="2" fontId="50" fillId="0" borderId="5" xfId="0" applyNumberFormat="1" applyFont="1" applyBorder="1" applyAlignment="1">
      <alignment horizontal="center" vertical="center"/>
    </xf>
    <xf numFmtId="0" fontId="49" fillId="0" borderId="5" xfId="0" applyFont="1" applyBorder="1" applyAlignment="1">
      <alignment vertical="center"/>
    </xf>
    <xf numFmtId="0" fontId="1" fillId="0" borderId="0" xfId="20" applyAlignment="1">
      <alignment vertical="center"/>
    </xf>
    <xf numFmtId="165" fontId="1" fillId="0" borderId="0" xfId="20" applyNumberFormat="1" applyAlignment="1">
      <alignment vertical="center"/>
    </xf>
    <xf numFmtId="0" fontId="7" fillId="0" borderId="0" xfId="0" applyFont="1" applyAlignment="1">
      <alignment horizontal="left" vertical="center"/>
    </xf>
    <xf numFmtId="14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2" fillId="0" borderId="0" xfId="20" applyFont="1" applyAlignment="1">
      <alignment horizontal="right" vertical="center"/>
    </xf>
    <xf numFmtId="0" fontId="28" fillId="7" borderId="16" xfId="20" applyFont="1" applyFill="1" applyBorder="1" applyAlignment="1">
      <alignment horizontal="center" vertical="center"/>
    </xf>
    <xf numFmtId="0" fontId="28" fillId="7" borderId="0" xfId="20" applyFont="1" applyFill="1" applyAlignment="1">
      <alignment horizontal="center" vertical="center"/>
    </xf>
    <xf numFmtId="0" fontId="28" fillId="8" borderId="10" xfId="5" applyFont="1" applyFill="1" applyBorder="1" applyAlignment="1">
      <alignment horizontal="center" vertical="center"/>
    </xf>
    <xf numFmtId="0" fontId="28" fillId="9" borderId="10" xfId="5" applyFont="1" applyFill="1" applyBorder="1" applyAlignment="1">
      <alignment horizontal="center" vertical="center"/>
    </xf>
    <xf numFmtId="0" fontId="28" fillId="10" borderId="10" xfId="5" applyFont="1" applyFill="1" applyBorder="1" applyAlignment="1">
      <alignment horizontal="center" vertical="center"/>
    </xf>
    <xf numFmtId="0" fontId="49" fillId="0" borderId="6" xfId="0" applyFont="1" applyFill="1" applyBorder="1" applyAlignment="1">
      <alignment horizontal="left" vertical="center" indent="1"/>
    </xf>
    <xf numFmtId="0" fontId="49" fillId="0" borderId="6" xfId="0" applyFont="1" applyFill="1" applyBorder="1" applyAlignment="1">
      <alignment horizontal="center" vertical="center"/>
    </xf>
    <xf numFmtId="0" fontId="62" fillId="0" borderId="9" xfId="0" applyFont="1" applyBorder="1" applyAlignment="1">
      <alignment horizontal="left" vertical="center"/>
    </xf>
    <xf numFmtId="0" fontId="62" fillId="0" borderId="6" xfId="0" applyFont="1" applyBorder="1" applyAlignment="1">
      <alignment horizontal="left" vertical="center"/>
    </xf>
    <xf numFmtId="0" fontId="62" fillId="0" borderId="6" xfId="0" applyFont="1" applyFill="1" applyBorder="1" applyAlignment="1">
      <alignment horizontal="left" vertical="center"/>
    </xf>
  </cellXfs>
  <cellStyles count="23">
    <cellStyle name="Comma 2" xfId="6" xr:uid="{00000000-0005-0000-0000-000000000000}"/>
    <cellStyle name="Comma 2 2" xfId="7" xr:uid="{00000000-0005-0000-0000-000001000000}"/>
    <cellStyle name="Currency 2" xfId="8" xr:uid="{00000000-0005-0000-0000-000002000000}"/>
    <cellStyle name="Currency 2 2" xfId="9" xr:uid="{00000000-0005-0000-0000-000003000000}"/>
    <cellStyle name="Currency 3" xfId="10" xr:uid="{00000000-0005-0000-0000-000004000000}"/>
    <cellStyle name="Hyperlink" xfId="22" builtinId="8"/>
    <cellStyle name="Hyperlink 2" xfId="11" xr:uid="{00000000-0005-0000-0000-000006000000}"/>
    <cellStyle name="Normal" xfId="0" builtinId="0"/>
    <cellStyle name="Normal 10" xfId="20" xr:uid="{E1EB1484-1182-40F2-93DA-70611E813894}"/>
    <cellStyle name="Normal 2" xfId="1" xr:uid="{00000000-0005-0000-0000-000008000000}"/>
    <cellStyle name="Normal 2 2" xfId="5" xr:uid="{00000000-0005-0000-0000-000009000000}"/>
    <cellStyle name="Normal 2 2 2" xfId="18" xr:uid="{00000000-0005-0000-0000-00000A000000}"/>
    <cellStyle name="Normal 2 2 2 2" xfId="21" xr:uid="{CF7C7705-5141-495E-B955-AA13ADB23832}"/>
    <cellStyle name="Normal 2 3" xfId="12" xr:uid="{00000000-0005-0000-0000-00000B000000}"/>
    <cellStyle name="Normal 3" xfId="2" xr:uid="{00000000-0005-0000-0000-00000C000000}"/>
    <cellStyle name="Normal 4" xfId="13" xr:uid="{00000000-0005-0000-0000-00000D000000}"/>
    <cellStyle name="Normal 5" xfId="14" xr:uid="{00000000-0005-0000-0000-00000E000000}"/>
    <cellStyle name="Normal 6" xfId="15" xr:uid="{00000000-0005-0000-0000-00000F000000}"/>
    <cellStyle name="Normal 7" xfId="19" xr:uid="{AD20B7F0-C696-474C-AF1B-188B9E7515D1}"/>
    <cellStyle name="Percent" xfId="3" builtinId="5"/>
    <cellStyle name="Percent 2" xfId="4" xr:uid="{00000000-0005-0000-0000-000011000000}"/>
    <cellStyle name="Percent 2 2" xfId="16" xr:uid="{00000000-0005-0000-0000-000012000000}"/>
    <cellStyle name="Percent 3" xfId="17" xr:uid="{00000000-0005-0000-0000-000013000000}"/>
  </cellStyles>
  <dxfs count="2">
    <dxf>
      <font>
        <b val="0"/>
        <i/>
      </font>
    </dxf>
    <dxf>
      <font>
        <b val="0"/>
        <i/>
      </font>
    </dxf>
  </dxfs>
  <tableStyles count="0" defaultTableStyle="TableStyleMedium9" defaultPivotStyle="PivotStyleLight16"/>
  <colors>
    <mruColors>
      <color rgb="FF104985"/>
      <color rgb="FFF0E1FF"/>
      <color rgb="FFCCECFF"/>
      <color rgb="FFFFFF99"/>
      <color rgb="FFFFFF66"/>
      <color rgb="FFD2C8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9050176572619388"/>
          <c:y val="7.0227272727272722E-2"/>
          <c:w val="0.48101426307448497"/>
          <c:h val="0.862272727272727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B96-4F9B-A6BA-2168ECDC40A2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B96-4F9B-A6BA-2168ECDC40A2}"/>
              </c:ext>
            </c:extLst>
          </c:dPt>
          <c:dPt>
            <c:idx val="2"/>
            <c:bubble3D val="0"/>
            <c:spPr>
              <a:solidFill>
                <a:schemeClr val="accent5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B96-4F9B-A6BA-2168ECDC40A2}"/>
              </c:ext>
            </c:extLst>
          </c:dPt>
          <c:dPt>
            <c:idx val="3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B96-4F9B-A6BA-2168ECDC40A2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FB96-4F9B-A6BA-2168ECDC40A2}"/>
              </c:ext>
            </c:extLst>
          </c:dPt>
          <c:dPt>
            <c:idx val="5"/>
            <c:bubble3D val="0"/>
            <c:spPr>
              <a:solidFill>
                <a:schemeClr val="accent6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B-FB96-4F9B-A6BA-2168ECDC40A2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</c:spPr>
              <c:txPr>
                <a:bodyPr vertOverflow="overflow" horzOverflow="overflow" wrap="square" lIns="0" tIns="0" rIns="0" bIns="0">
                  <a:spAutoFit/>
                </a:bodyPr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1-FB96-4F9B-A6BA-2168ECDC40A2}"/>
                </c:ext>
              </c:extLst>
            </c:dLbl>
            <c:dLbl>
              <c:idx val="5"/>
              <c:spPr>
                <a:noFill/>
                <a:ln>
                  <a:noFill/>
                </a:ln>
              </c:spPr>
              <c:txPr>
                <a:bodyPr vertOverflow="overflow" horzOverflow="overflow" wrap="square" lIns="0" tIns="0" rIns="0" bIns="0">
                  <a:spAutoFit/>
                </a:bodyPr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B-FB96-4F9B-A6BA-2168ECDC40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overflow" horzOverflow="overflow" wrap="square" lIns="0" tIns="0" rIns="0" bIns="0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'I. S&amp;P Ratings Distribution'!$K$7:$K$12</c:f>
              <c:strCache>
                <c:ptCount val="6"/>
                <c:pt idx="0">
                  <c:v>A or higher</c:v>
                </c:pt>
                <c:pt idx="1">
                  <c:v>A-</c:v>
                </c:pt>
                <c:pt idx="2">
                  <c:v>BBB+</c:v>
                </c:pt>
                <c:pt idx="3">
                  <c:v>BBB</c:v>
                </c:pt>
                <c:pt idx="4">
                  <c:v>BBB-</c:v>
                </c:pt>
                <c:pt idx="5">
                  <c:v>Below BBB-</c:v>
                </c:pt>
              </c:strCache>
            </c:strRef>
          </c:cat>
          <c:val>
            <c:numRef>
              <c:f>'I. S&amp;P Ratings Distribution'!$N$7:$N$12</c:f>
              <c:numCache>
                <c:formatCode>0%</c:formatCode>
                <c:ptCount val="6"/>
                <c:pt idx="0">
                  <c:v>4.5454545454545456E-2</c:v>
                </c:pt>
                <c:pt idx="1">
                  <c:v>0.15909090909090909</c:v>
                </c:pt>
                <c:pt idx="2">
                  <c:v>0.45454545454545453</c:v>
                </c:pt>
                <c:pt idx="3">
                  <c:v>0.25</c:v>
                </c:pt>
                <c:pt idx="4">
                  <c:v>2.2727272727272728E-2</c:v>
                </c:pt>
                <c:pt idx="5">
                  <c:v>6.8181818181818177E-2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B96-4F9B-A6BA-2168ECDC4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chemeClr val="bg1"/>
    </a:solidFill>
    <a:ln w="317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433" l="0.70000000000000062" r="0.70000000000000062" t="0.750000000000004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0262427120274089E-2"/>
          <c:y val="4.0854248593277388E-2"/>
          <c:w val="0.98151076916912106"/>
          <c:h val="0.91483320742067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'I. S&amp;P Ratings Distribution'!$K$7</c:f>
              <c:strCache>
                <c:ptCount val="1"/>
                <c:pt idx="0">
                  <c:v>A or higher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Distribution'!$K$7</c:f>
                  <c:strCache>
                    <c:ptCount val="1"/>
                    <c:pt idx="0">
                      <c:v>A or higher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{67FB17A6-16A1-448F-8F96-36CC156E52AA}</c15:txfldGUID>
                      <c15:f>'I. S&amp;P Ratings Distribution'!$K$7</c15:f>
                      <c15:dlblFieldTableCache>
                        <c:ptCount val="1"/>
                        <c:pt idx="0">
                          <c:v>A or higher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4008-49E8-B646-066C898D54A0}"/>
                </c:ext>
              </c:extLst>
            </c:dLbl>
            <c:dLbl>
              <c:idx val="1"/>
              <c:tx>
                <c:strRef>
                  <c:f>'I. S&amp;P Ratings Distribution'!$N$7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{B8B90808-FF3C-40DB-9FAA-AB95D3354471}</c15:txfldGUID>
                      <c15:f>'I. S&amp;P Ratings Distribution'!$N$7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4008-49E8-B646-066C898D54A0}"/>
                </c:ext>
              </c:extLst>
            </c:dLbl>
            <c:dLbl>
              <c:idx val="2"/>
              <c:tx>
                <c:strRef>
                  <c:f>'I. S&amp;P Ratings Distribution'!$Q$7</c:f>
                  <c:strCache>
                    <c:ptCount val="1"/>
                    <c:pt idx="0">
                      <c:v>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{16025F0A-C5FA-41E0-8A60-EB06305DAE30}</c15:txfldGUID>
                      <c15:f>'I. S&amp;P Ratings Distribution'!$Q$7</c15:f>
                      <c15:dlblFieldTableCache>
                        <c:ptCount val="1"/>
                        <c:pt idx="0">
                          <c:v>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4008-49E8-B646-066C898D54A0}"/>
                </c:ext>
              </c:extLst>
            </c:dLbl>
            <c:dLbl>
              <c:idx val="3"/>
              <c:tx>
                <c:strRef>
                  <c:f>'I. S&amp;P Ratings Distribution'!$T$7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{F9A23A3A-6278-4C06-939B-055746182057}</c15:txfldGUID>
                      <c15:f>'I. S&amp;P Ratings Distribution'!$T$7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{EEBFF50F-8E2F-4BD0-A1F8-084967FDEF7C}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Distribution'!$L$7,'I. S&amp;P Ratings Distribution'!$M$7,'I. S&amp;P Ratings Distribution'!$P$7,'I. S&amp;P Ratings Distribution'!$S$7)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5-4008-49E8-B646-066C898D54A0}"/>
            </c:ext>
          </c:extLst>
        </c:ser>
        <c:ser>
          <c:idx val="1"/>
          <c:order val="1"/>
          <c:tx>
            <c:strRef>
              <c:f>'I. S&amp;P Ratings Distribution'!$K$8</c:f>
              <c:strCache>
                <c:ptCount val="1"/>
                <c:pt idx="0">
                  <c:v>A-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Distribution'!$K$8</c:f>
                  <c:strCache>
                    <c:ptCount val="1"/>
                    <c:pt idx="0">
                      <c:v>A-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{37E727E8-0154-4A0F-BB84-1DAFDA5A5684}</c15:txfldGUID>
                      <c15:f>'I. S&amp;P Ratings Distribution'!$K$8</c15:f>
                      <c15:dlblFieldTableCache>
                        <c:ptCount val="1"/>
                        <c:pt idx="0">
                          <c:v>A-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4008-49E8-B646-066C898D54A0}"/>
                </c:ext>
              </c:extLst>
            </c:dLbl>
            <c:dLbl>
              <c:idx val="1"/>
              <c:tx>
                <c:strRef>
                  <c:f>'I. S&amp;P Ratings Distribution'!$N$8</c:f>
                  <c:strCache>
                    <c:ptCount val="1"/>
                    <c:pt idx="0">
                      <c:v>16%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{8E5FA39E-93A4-473F-9C3E-5A01079B80EB}</c15:txfldGUID>
                      <c15:f>'I. S&amp;P Ratings Distribution'!$N$8</c15:f>
                      <c15:dlblFieldTableCache>
                        <c:ptCount val="1"/>
                        <c:pt idx="0">
                          <c:v>16%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4008-49E8-B646-066C898D54A0}"/>
                </c:ext>
              </c:extLst>
            </c:dLbl>
            <c:dLbl>
              <c:idx val="2"/>
              <c:tx>
                <c:strRef>
                  <c:f>'I. S&amp;P Ratings Distribution'!$Q$8</c:f>
                  <c:strCache>
                    <c:ptCount val="1"/>
                    <c:pt idx="0">
                      <c:v>16%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{49D208C0-7CAF-4F5D-B56C-88907E0D0D31}</c15:txfldGUID>
                      <c15:f>'I. S&amp;P Ratings Distribution'!$Q$8</c15:f>
                      <c15:dlblFieldTableCache>
                        <c:ptCount val="1"/>
                        <c:pt idx="0">
                          <c:v>16%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4008-49E8-B646-066C898D54A0}"/>
                </c:ext>
              </c:extLst>
            </c:dLbl>
            <c:dLbl>
              <c:idx val="3"/>
              <c:tx>
                <c:strRef>
                  <c:f>'I. S&amp;P Ratings Distribution'!$T$8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{E385C86B-1386-4A52-BC31-D4DBD8EFFA2F}</c15:txfldGUID>
                      <c15:f>'I. S&amp;P Ratings Distribution'!$T$8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{E98856EF-2C8D-49A5-922A-524CD3987658}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Distribution'!$L$8,'I. S&amp;P Ratings Distribution'!$M$8,'I. S&amp;P Ratings Distribution'!$P$8,'I. S&amp;P Ratings Distribution'!$S$8)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6</c:v>
                </c:pt>
                <c:pt idx="3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B-4008-49E8-B646-066C898D54A0}"/>
            </c:ext>
          </c:extLst>
        </c:ser>
        <c:ser>
          <c:idx val="2"/>
          <c:order val="2"/>
          <c:tx>
            <c:strRef>
              <c:f>'I. S&amp;P Ratings Distribution'!$K$9</c:f>
              <c:strCache>
                <c:ptCount val="1"/>
                <c:pt idx="0">
                  <c:v>BBB+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Distribution'!$K$9</c:f>
                  <c:strCache>
                    <c:ptCount val="1"/>
                    <c:pt idx="0">
                      <c:v>BBB+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{6E77916E-9E3B-4A24-9C20-1D09D1967B89}</c15:txfldGUID>
                      <c15:f>'I. S&amp;P Ratings Distribution'!$K$9</c15:f>
                      <c15:dlblFieldTableCache>
                        <c:ptCount val="1"/>
                        <c:pt idx="0">
                          <c:v>BBB+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C-4008-49E8-B646-066C898D54A0}"/>
                </c:ext>
              </c:extLst>
            </c:dLbl>
            <c:dLbl>
              <c:idx val="1"/>
              <c:tx>
                <c:strRef>
                  <c:f>'I. S&amp;P Ratings Distribution'!$N$9</c:f>
                  <c:strCache>
                    <c:ptCount val="1"/>
                    <c:pt idx="0">
                      <c:v>45%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{5234A904-A142-499E-9CA6-74B32B929367}</c15:txfldGUID>
                      <c15:f>'I. S&amp;P Ratings Distribution'!$N$9</c15:f>
                      <c15:dlblFieldTableCache>
                        <c:ptCount val="1"/>
                        <c:pt idx="0">
                          <c:v>45%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4008-49E8-B646-066C898D54A0}"/>
                </c:ext>
              </c:extLst>
            </c:dLbl>
            <c:dLbl>
              <c:idx val="2"/>
              <c:tx>
                <c:strRef>
                  <c:f>'I. S&amp;P Ratings Distribution'!$Q$9</c:f>
                  <c:strCache>
                    <c:ptCount val="1"/>
                    <c:pt idx="0">
                      <c:v>51%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{72E550B2-E8FF-4F04-A63E-946E84E893C1}</c15:txfldGUID>
                      <c15:f>'I. S&amp;P Ratings Distribution'!$Q$9</c15:f>
                      <c15:dlblFieldTableCache>
                        <c:ptCount val="1"/>
                        <c:pt idx="0">
                          <c:v>51%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4008-49E8-B646-066C898D54A0}"/>
                </c:ext>
              </c:extLst>
            </c:dLbl>
            <c:dLbl>
              <c:idx val="3"/>
              <c:tx>
                <c:strRef>
                  <c:f>'I. S&amp;P Ratings Distribution'!$T$9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{F024D48B-97F9-46B0-886A-B7164AE2235F}</c15:txfldGUID>
                      <c15:f>'I. S&amp;P Ratings Distribution'!$T$9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{A2FF6E2F-95A0-403B-9D02-5037CE25358B}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0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Distribution'!$L$9,'I. S&amp;P Ratings Distribution'!$M$9,'I. S&amp;P Ratings Distribution'!$P$9,'I. S&amp;P Ratings Distribution'!$S$9)</c:f>
              <c:numCache>
                <c:formatCode>General</c:formatCode>
                <c:ptCount val="4"/>
                <c:pt idx="0">
                  <c:v>1</c:v>
                </c:pt>
                <c:pt idx="1">
                  <c:v>20</c:v>
                </c:pt>
                <c:pt idx="2">
                  <c:v>19</c:v>
                </c:pt>
                <c:pt idx="3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4008-49E8-B646-066C898D54A0}"/>
            </c:ext>
          </c:extLst>
        </c:ser>
        <c:ser>
          <c:idx val="3"/>
          <c:order val="3"/>
          <c:tx>
            <c:strRef>
              <c:f>'I. S&amp;P Ratings Distribution'!$K$10</c:f>
              <c:strCache>
                <c:ptCount val="1"/>
                <c:pt idx="0">
                  <c:v>BBB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Distribution'!$K$10</c:f>
                  <c:strCache>
                    <c:ptCount val="1"/>
                    <c:pt idx="0">
                      <c:v>BBB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{0E616DB0-D6B0-4E90-B49E-8ADD07610CCD}</c15:txfldGUID>
                      <c15:f>'I. S&amp;P Ratings Distribution'!$K$10</c15:f>
                      <c15:dlblFieldTableCache>
                        <c:ptCount val="1"/>
                        <c:pt idx="0">
                          <c:v>BBB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4008-49E8-B646-066C898D54A0}"/>
                </c:ext>
              </c:extLst>
            </c:dLbl>
            <c:dLbl>
              <c:idx val="1"/>
              <c:tx>
                <c:strRef>
                  <c:f>'I. S&amp;P Ratings Distribution'!$N$10</c:f>
                  <c:strCache>
                    <c:ptCount val="1"/>
                    <c:pt idx="0">
                      <c:v>25%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{ACEF4731-0638-4B5E-8C19-9812E2E85C42}</c15:txfldGUID>
                      <c15:f>'I. S&amp;P Ratings Distribution'!$N$10</c15:f>
                      <c15:dlblFieldTableCache>
                        <c:ptCount val="1"/>
                        <c:pt idx="0">
                          <c:v>25%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3-4008-49E8-B646-066C898D54A0}"/>
                </c:ext>
              </c:extLst>
            </c:dLbl>
            <c:dLbl>
              <c:idx val="2"/>
              <c:tx>
                <c:strRef>
                  <c:f>'I. S&amp;P Ratings Distribution'!$Q$10</c:f>
                  <c:strCache>
                    <c:ptCount val="1"/>
                    <c:pt idx="0">
                      <c:v>22%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{3D9F0B0A-1C03-4AA9-B74C-01E735A213C1}</c15:txfldGUID>
                      <c15:f>'I. S&amp;P Ratings Distribution'!$Q$10</c15:f>
                      <c15:dlblFieldTableCache>
                        <c:ptCount val="1"/>
                        <c:pt idx="0">
                          <c:v>22%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4008-49E8-B646-066C898D54A0}"/>
                </c:ext>
              </c:extLst>
            </c:dLbl>
            <c:dLbl>
              <c:idx val="3"/>
              <c:tx>
                <c:strRef>
                  <c:f>'I. S&amp;P Ratings Distribution'!$T$10</c:f>
                  <c:strCache>
                    <c:ptCount val="1"/>
                    <c:pt idx="0">
                      <c:v>43%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{C1B623D4-4A0C-4023-97AF-9CF24B80B587}</c15:txfldGUID>
                      <c15:f>'I. S&amp;P Ratings Distribution'!$T$10</c15:f>
                      <c15:dlblFieldTableCache>
                        <c:ptCount val="1"/>
                        <c:pt idx="0">
                          <c:v>43%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5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{30AB552C-2C1A-4D38-9320-0B4BC2E8BA97}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6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Distribution'!$L$10,'I. S&amp;P Ratings Distribution'!$M$10,'I. S&amp;P Ratings Distribution'!$P$10,'I. S&amp;P Ratings Distribution'!$S$10)</c:f>
              <c:numCache>
                <c:formatCode>General</c:formatCode>
                <c:ptCount val="4"/>
                <c:pt idx="0">
                  <c:v>1</c:v>
                </c:pt>
                <c:pt idx="1">
                  <c:v>11</c:v>
                </c:pt>
                <c:pt idx="2">
                  <c:v>8</c:v>
                </c:pt>
                <c:pt idx="3">
                  <c:v>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7-4008-49E8-B646-066C898D54A0}"/>
            </c:ext>
          </c:extLst>
        </c:ser>
        <c:ser>
          <c:idx val="4"/>
          <c:order val="4"/>
          <c:tx>
            <c:strRef>
              <c:f>'I. S&amp;P Ratings Distribution'!$K$11</c:f>
              <c:strCache>
                <c:ptCount val="1"/>
                <c:pt idx="0">
                  <c:v>BBB-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dLbl>
              <c:idx val="0"/>
              <c:tx>
                <c:strRef>
                  <c:f>'I. S&amp;P Ratings Distribution'!$K$11</c:f>
                  <c:strCache>
                    <c:ptCount val="1"/>
                    <c:pt idx="0">
                      <c:v>BBB-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{88535B43-E942-41AF-A4B9-5F0C8A1A3043}</c15:txfldGUID>
                      <c15:f>'I. S&amp;P Ratings Distribution'!$K$11</c15:f>
                      <c15:dlblFieldTableCache>
                        <c:ptCount val="1"/>
                        <c:pt idx="0">
                          <c:v>BBB-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4008-49E8-B646-066C898D54A0}"/>
                </c:ext>
              </c:extLst>
            </c:dLbl>
            <c:dLbl>
              <c:idx val="1"/>
              <c:tx>
                <c:strRef>
                  <c:f>'I. S&amp;P Ratings Distribution'!$N$11</c:f>
                  <c:strCache>
                    <c:ptCount val="1"/>
                    <c:pt idx="0">
                      <c:v>2%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{F236870E-A3B4-46D8-951D-F614D8E91273}</c15:txfldGUID>
                      <c15:f>'I. S&amp;P Ratings Distribution'!$N$11</c15:f>
                      <c15:dlblFieldTableCache>
                        <c:ptCount val="1"/>
                        <c:pt idx="0">
                          <c:v>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4008-49E8-B646-066C898D54A0}"/>
                </c:ext>
              </c:extLst>
            </c:dLbl>
            <c:dLbl>
              <c:idx val="2"/>
              <c:tx>
                <c:strRef>
                  <c:f>'I. S&amp;P Ratings Distribution'!$Q$11</c:f>
                  <c:strCache>
                    <c:ptCount val="1"/>
                    <c:pt idx="0">
                      <c:v>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{7149E4FC-FFDF-4DD5-A2F2-943BB5CA9831}</c15:txfldGUID>
                      <c15:f>'I. S&amp;P Ratings Distribution'!$Q$11</c15:f>
                      <c15:dlblFieldTableCache>
                        <c:ptCount val="1"/>
                        <c:pt idx="0">
                          <c:v>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4008-49E8-B646-066C898D54A0}"/>
                </c:ext>
              </c:extLst>
            </c:dLbl>
            <c:dLbl>
              <c:idx val="3"/>
              <c:tx>
                <c:strRef>
                  <c:f>'I. S&amp;P Ratings Distribution'!$T$11</c:f>
                  <c:strCache>
                    <c:ptCount val="1"/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{6829CF03-C2F6-466D-9989-02F0504E505A}</c15:txfldGUID>
                      <c15:f>'I. S&amp;P Ratings Distribution'!$T$11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{B9BA098D-499F-4034-8742-0CD646C13337}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Distribution'!$L$11,'I. S&amp;P Ratings Distribution'!$M$11,'I. S&amp;P Ratings Distribution'!$P$11,'I. S&amp;P Ratings Distribution'!$S$11)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D-4008-49E8-B646-066C898D54A0}"/>
            </c:ext>
          </c:extLst>
        </c:ser>
        <c:ser>
          <c:idx val="5"/>
          <c:order val="5"/>
          <c:tx>
            <c:strRef>
              <c:f>'I. S&amp;P Ratings Distribution'!$K$12</c:f>
              <c:strCache>
                <c:ptCount val="1"/>
                <c:pt idx="0">
                  <c:v>Below BBB-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Distribution'!$K$12</c:f>
                  <c:strCache>
                    <c:ptCount val="1"/>
                    <c:pt idx="0">
                      <c:v>Below BBB-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{A740188C-783D-42C5-8DC3-78ED7E6BE91E}</c15:txfldGUID>
                      <c15:f>'I. S&amp;P Ratings Distribution'!$K$12</c15:f>
                      <c15:dlblFieldTableCache>
                        <c:ptCount val="1"/>
                        <c:pt idx="0">
                          <c:v>Below BBB-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4008-49E8-B646-066C898D54A0}"/>
                </c:ext>
              </c:extLst>
            </c:dLbl>
            <c:dLbl>
              <c:idx val="1"/>
              <c:tx>
                <c:strRef>
                  <c:f>'I. S&amp;P Ratings Distribution'!$N$12</c:f>
                  <c:strCache>
                    <c:ptCount val="1"/>
                    <c:pt idx="0">
                      <c:v>7%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{CAC6F8E8-9486-4371-A1DD-441C83DCD4BD}</c15:txfldGUID>
                      <c15:f>'I. S&amp;P Ratings Distribution'!$N$12</c15:f>
                      <c15:dlblFieldTableCache>
                        <c:ptCount val="1"/>
                        <c:pt idx="0">
                          <c:v>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4008-49E8-B646-066C898D54A0}"/>
                </c:ext>
              </c:extLst>
            </c:dLbl>
            <c:dLbl>
              <c:idx val="2"/>
              <c:tx>
                <c:strRef>
                  <c:f>'I. S&amp;P Ratings Distribution'!$Q$12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{640A6AEE-D614-4188-BEB5-7BB6C2673339}</c15:txfldGUID>
                      <c15:f>'I. S&amp;P Ratings Distribution'!$Q$12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0-4008-49E8-B646-066C898D54A0}"/>
                </c:ext>
              </c:extLst>
            </c:dLbl>
            <c:dLbl>
              <c:idx val="3"/>
              <c:tx>
                <c:strRef>
                  <c:f>'I. S&amp;P Ratings Distribution'!$T$12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{709B9629-11B6-40E6-B6D2-7245576E4CF0}</c15:txfldGUID>
                      <c15:f>'I. S&amp;P Ratings Distribution'!$T$12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1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{91EDFA29-8087-4F65-BD25-6D89089F9C0E}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2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Distribution'!$L$12,'I. S&amp;P Ratings Distribution'!$M$12,'I. S&amp;P Ratings Distribution'!$P$12,'I. S&amp;P Ratings Distribution'!$S$12)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3-4008-49E8-B646-066C898D54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81199488"/>
        <c:axId val="81201024"/>
      </c:barChart>
      <c:catAx>
        <c:axId val="811994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high"/>
        <c:txPr>
          <a:bodyPr/>
          <a:lstStyle/>
          <a:p>
            <a:pPr>
              <a:defRPr sz="1300">
                <a:solidFill>
                  <a:sysClr val="windowText" lastClr="000000"/>
                </a:solidFill>
              </a:defRPr>
            </a:pPr>
            <a:endParaRPr lang="en-US"/>
          </a:p>
        </c:txPr>
        <c:crossAx val="81201024"/>
        <c:crosses val="max"/>
        <c:auto val="1"/>
        <c:lblAlgn val="ctr"/>
        <c:lblOffset val="100"/>
        <c:noMultiLvlLbl val="0"/>
      </c:catAx>
      <c:valAx>
        <c:axId val="81201024"/>
        <c:scaling>
          <c:orientation val="maxMin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8119948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400" b="1">
          <a:solidFill>
            <a:schemeClr val="bg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0262427120274089E-2"/>
          <c:y val="4.0854248593277388E-2"/>
          <c:w val="0.98151076916912106"/>
          <c:h val="0.91483320742067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'I. S&amp;P Ratings Distribution'!$K$7</c:f>
              <c:strCache>
                <c:ptCount val="1"/>
                <c:pt idx="0">
                  <c:v>A or higher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Distribution'!$K$7</c:f>
                  <c:strCache>
                    <c:ptCount val="1"/>
                    <c:pt idx="0">
                      <c:v>A or higher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57835760939913616"/>
                      <c:h val="9.6257273890585734E-2"/>
                    </c:manualLayout>
                  </c15:layout>
                  <c15:dlblFieldTable>
                    <c15:dlblFTEntry>
                      <c15:txfldGUID>{F51398A7-3834-406F-9349-2688947F3211}</c15:txfldGUID>
                      <c15:f>'I. S&amp;P Ratings Distribution'!$K$7</c15:f>
                      <c15:dlblFieldTableCache>
                        <c:ptCount val="1"/>
                        <c:pt idx="0">
                          <c:v>A or higher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37D2-45FB-8861-BA3C6696460B}"/>
                </c:ext>
              </c:extLst>
            </c:dLbl>
            <c:dLbl>
              <c:idx val="1"/>
              <c:tx>
                <c:strRef>
                  <c:f>'I. S&amp;P Ratings Distribution'!$N$7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{ADFF5F58-9D08-4810-852A-BBE3C22BC7A2}</c15:txfldGUID>
                      <c15:f>'I. S&amp;P Ratings Distribution'!$N$7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37D2-45FB-8861-BA3C6696460B}"/>
                </c:ext>
              </c:extLst>
            </c:dLbl>
            <c:dLbl>
              <c:idx val="2"/>
              <c:tx>
                <c:strRef>
                  <c:f>'I. S&amp;P Ratings Distribution'!$Q$7</c:f>
                  <c:strCache>
                    <c:ptCount val="1"/>
                    <c:pt idx="0">
                      <c:v>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{9222D166-7EF9-483B-B075-D96A7B3E52A4}</c15:txfldGUID>
                      <c15:f>'I. S&amp;P Ratings Distribution'!$Q$7</c15:f>
                      <c15:dlblFieldTableCache>
                        <c:ptCount val="1"/>
                        <c:pt idx="0">
                          <c:v>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37D2-45FB-8861-BA3C6696460B}"/>
                </c:ext>
              </c:extLst>
            </c:dLbl>
            <c:dLbl>
              <c:idx val="3"/>
              <c:tx>
                <c:strRef>
                  <c:f>'I. S&amp;P Ratings Distribution'!$T$7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{DED8532D-EE74-4631-8BA3-C764E6CE089F}</c15:txfldGUID>
                      <c15:f>'I. S&amp;P Ratings Distribution'!$T$7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{10F7D055-518A-4249-B2F1-389751BB029B}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Distribution'!$L$7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5-37D2-45FB-8861-BA3C6696460B}"/>
            </c:ext>
          </c:extLst>
        </c:ser>
        <c:ser>
          <c:idx val="1"/>
          <c:order val="1"/>
          <c:tx>
            <c:strRef>
              <c:f>'I. S&amp;P Ratings Distribution'!$K$8</c:f>
              <c:strCache>
                <c:ptCount val="1"/>
                <c:pt idx="0">
                  <c:v>A-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Distribution'!$K$8</c:f>
                  <c:strCache>
                    <c:ptCount val="1"/>
                    <c:pt idx="0">
                      <c:v>A-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409182888942521"/>
                      <c:h val="9.6257273890585734E-2"/>
                    </c:manualLayout>
                  </c15:layout>
                  <c15:dlblFieldTable>
                    <c15:dlblFTEntry>
                      <c15:txfldGUID>{63123628-B2D8-4495-8E06-77D095239CF1}</c15:txfldGUID>
                      <c15:f>'I. S&amp;P Ratings Distribution'!$K$8</c15:f>
                      <c15:dlblFieldTableCache>
                        <c:ptCount val="1"/>
                        <c:pt idx="0">
                          <c:v>A-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37D2-45FB-8861-BA3C6696460B}"/>
                </c:ext>
              </c:extLst>
            </c:dLbl>
            <c:dLbl>
              <c:idx val="1"/>
              <c:tx>
                <c:strRef>
                  <c:f>'I. S&amp;P Ratings Distribution'!$N$8</c:f>
                  <c:strCache>
                    <c:ptCount val="1"/>
                    <c:pt idx="0">
                      <c:v>16%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{89EAEB10-82C1-4D1A-A45C-554E6D6D2BB7}</c15:txfldGUID>
                      <c15:f>'I. S&amp;P Ratings Distribution'!$N$8</c15:f>
                      <c15:dlblFieldTableCache>
                        <c:ptCount val="1"/>
                        <c:pt idx="0">
                          <c:v>16%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37D2-45FB-8861-BA3C6696460B}"/>
                </c:ext>
              </c:extLst>
            </c:dLbl>
            <c:dLbl>
              <c:idx val="2"/>
              <c:tx>
                <c:strRef>
                  <c:f>'I. S&amp;P Ratings Distribution'!$Q$8</c:f>
                  <c:strCache>
                    <c:ptCount val="1"/>
                    <c:pt idx="0">
                      <c:v>16%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{5E58EB95-D4CA-4F99-B620-F543BC4EBA7E}</c15:txfldGUID>
                      <c15:f>'I. S&amp;P Ratings Distribution'!$Q$8</c15:f>
                      <c15:dlblFieldTableCache>
                        <c:ptCount val="1"/>
                        <c:pt idx="0">
                          <c:v>16%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37D2-45FB-8861-BA3C6696460B}"/>
                </c:ext>
              </c:extLst>
            </c:dLbl>
            <c:dLbl>
              <c:idx val="3"/>
              <c:tx>
                <c:strRef>
                  <c:f>'I. S&amp;P Ratings Distribution'!$T$8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{6DE7A729-29B0-4AF6-AA84-135FB910C41F}</c15:txfldGUID>
                      <c15:f>'I. S&amp;P Ratings Distribution'!$T$8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{877C003C-EE26-46EB-B7F8-C51F6A3157F3}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B-37D2-45FB-8861-BA3C6696460B}"/>
            </c:ext>
          </c:extLst>
        </c:ser>
        <c:ser>
          <c:idx val="2"/>
          <c:order val="2"/>
          <c:tx>
            <c:strRef>
              <c:f>'I. S&amp;P Ratings Distribution'!$K$9</c:f>
              <c:strCache>
                <c:ptCount val="1"/>
                <c:pt idx="0">
                  <c:v>BBB+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Distribution'!$K$9</c:f>
                  <c:strCache>
                    <c:ptCount val="1"/>
                    <c:pt idx="0">
                      <c:v>BBB+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985129002542088"/>
                      <c:h val="9.6257273890585734E-2"/>
                    </c:manualLayout>
                  </c15:layout>
                  <c15:dlblFieldTable>
                    <c15:dlblFTEntry>
                      <c15:txfldGUID>{95FFACFF-F676-4D03-9AFB-B2DC271C0389}</c15:txfldGUID>
                      <c15:f>'I. S&amp;P Ratings Distribution'!$K$9</c15:f>
                      <c15:dlblFieldTableCache>
                        <c:ptCount val="1"/>
                        <c:pt idx="0">
                          <c:v>BBB+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C-37D2-45FB-8861-BA3C6696460B}"/>
                </c:ext>
              </c:extLst>
            </c:dLbl>
            <c:dLbl>
              <c:idx val="1"/>
              <c:tx>
                <c:strRef>
                  <c:f>'I. S&amp;P Ratings Distribution'!$N$9</c:f>
                  <c:strCache>
                    <c:ptCount val="1"/>
                    <c:pt idx="0">
                      <c:v>45%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{182B9278-EA2F-4B4E-ABAF-AD32FE38ADF1}</c15:txfldGUID>
                      <c15:f>'I. S&amp;P Ratings Distribution'!$N$9</c15:f>
                      <c15:dlblFieldTableCache>
                        <c:ptCount val="1"/>
                        <c:pt idx="0">
                          <c:v>45%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37D2-45FB-8861-BA3C6696460B}"/>
                </c:ext>
              </c:extLst>
            </c:dLbl>
            <c:dLbl>
              <c:idx val="2"/>
              <c:tx>
                <c:strRef>
                  <c:f>'I. S&amp;P Ratings Distribution'!$Q$9</c:f>
                  <c:strCache>
                    <c:ptCount val="1"/>
                    <c:pt idx="0">
                      <c:v>51%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{C0793ED3-7B7A-403F-8E27-14DED5180F38}</c15:txfldGUID>
                      <c15:f>'I. S&amp;P Ratings Distribution'!$Q$9</c15:f>
                      <c15:dlblFieldTableCache>
                        <c:ptCount val="1"/>
                        <c:pt idx="0">
                          <c:v>51%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37D2-45FB-8861-BA3C6696460B}"/>
                </c:ext>
              </c:extLst>
            </c:dLbl>
            <c:dLbl>
              <c:idx val="3"/>
              <c:tx>
                <c:strRef>
                  <c:f>'I. S&amp;P Ratings Distribution'!$T$9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{0907130B-F278-4D64-9E51-012CFB1A89FB}</c15:txfldGUID>
                      <c15:f>'I. S&amp;P Ratings Distribution'!$T$9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{6732D3F8-63D8-4BBC-A979-BFE0E6AD5A64}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0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Distribution'!$L$9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37D2-45FB-8861-BA3C6696460B}"/>
            </c:ext>
          </c:extLst>
        </c:ser>
        <c:ser>
          <c:idx val="3"/>
          <c:order val="3"/>
          <c:tx>
            <c:strRef>
              <c:f>'I. S&amp;P Ratings Distribution'!$K$10</c:f>
              <c:strCache>
                <c:ptCount val="1"/>
                <c:pt idx="0">
                  <c:v>BBB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Distribution'!$K$10</c:f>
                  <c:strCache>
                    <c:ptCount val="1"/>
                    <c:pt idx="0">
                      <c:v>BBB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259058793253446"/>
                      <c:h val="9.6257273890585734E-2"/>
                    </c:manualLayout>
                  </c15:layout>
                  <c15:dlblFieldTable>
                    <c15:dlblFTEntry>
                      <c15:txfldGUID>{067EB16C-AB9E-4317-B0D2-78EA0BA94DA6}</c15:txfldGUID>
                      <c15:f>'I. S&amp;P Ratings Distribution'!$K$10</c15:f>
                      <c15:dlblFieldTableCache>
                        <c:ptCount val="1"/>
                        <c:pt idx="0">
                          <c:v>BBB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37D2-45FB-8861-BA3C6696460B}"/>
                </c:ext>
              </c:extLst>
            </c:dLbl>
            <c:dLbl>
              <c:idx val="1"/>
              <c:tx>
                <c:strRef>
                  <c:f>'I. S&amp;P Ratings Distribution'!$N$10</c:f>
                  <c:strCache>
                    <c:ptCount val="1"/>
                    <c:pt idx="0">
                      <c:v>25%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{55DCDB62-0BA3-4351-AA7D-374538811BD1}</c15:txfldGUID>
                      <c15:f>'I. S&amp;P Ratings Distribution'!$N$10</c15:f>
                      <c15:dlblFieldTableCache>
                        <c:ptCount val="1"/>
                        <c:pt idx="0">
                          <c:v>25%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3-37D2-45FB-8861-BA3C6696460B}"/>
                </c:ext>
              </c:extLst>
            </c:dLbl>
            <c:dLbl>
              <c:idx val="2"/>
              <c:tx>
                <c:strRef>
                  <c:f>'I. S&amp;P Ratings Distribution'!$Q$10</c:f>
                  <c:strCache>
                    <c:ptCount val="1"/>
                    <c:pt idx="0">
                      <c:v>22%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{388B5DB7-AE27-4FB9-B264-B803F29F7287}</c15:txfldGUID>
                      <c15:f>'I. S&amp;P Ratings Distribution'!$Q$10</c15:f>
                      <c15:dlblFieldTableCache>
                        <c:ptCount val="1"/>
                        <c:pt idx="0">
                          <c:v>22%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37D2-45FB-8861-BA3C6696460B}"/>
                </c:ext>
              </c:extLst>
            </c:dLbl>
            <c:dLbl>
              <c:idx val="3"/>
              <c:tx>
                <c:strRef>
                  <c:f>'I. S&amp;P Ratings Distribution'!$T$10</c:f>
                  <c:strCache>
                    <c:ptCount val="1"/>
                    <c:pt idx="0">
                      <c:v>43%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{AEB4B5C2-981E-4323-BB8E-D8296EB0BB98}</c15:txfldGUID>
                      <c15:f>'I. S&amp;P Ratings Distribution'!$T$10</c15:f>
                      <c15:dlblFieldTableCache>
                        <c:ptCount val="1"/>
                        <c:pt idx="0">
                          <c:v>43%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5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{DF530A68-1347-4F54-9146-9F59FF1A7426}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6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Distribution'!$L$10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7-37D2-45FB-8861-BA3C6696460B}"/>
            </c:ext>
          </c:extLst>
        </c:ser>
        <c:ser>
          <c:idx val="4"/>
          <c:order val="4"/>
          <c:tx>
            <c:strRef>
              <c:f>'I. S&amp;P Ratings Distribution'!$K$11</c:f>
              <c:strCache>
                <c:ptCount val="1"/>
                <c:pt idx="0">
                  <c:v>BBB-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dLbl>
              <c:idx val="0"/>
              <c:tx>
                <c:strRef>
                  <c:f>'I. S&amp;P Ratings Distribution'!$K$11</c:f>
                  <c:strCache>
                    <c:ptCount val="1"/>
                    <c:pt idx="0">
                      <c:v>BBB-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776757072686081"/>
                      <c:h val="9.6257273890585734E-2"/>
                    </c:manualLayout>
                  </c15:layout>
                  <c15:dlblFieldTable>
                    <c15:dlblFTEntry>
                      <c15:txfldGUID>{AEC99592-7BD3-49BE-839C-732BD1F7B9B3}</c15:txfldGUID>
                      <c15:f>'I. S&amp;P Ratings Distribution'!$K$11</c15:f>
                      <c15:dlblFieldTableCache>
                        <c:ptCount val="1"/>
                        <c:pt idx="0">
                          <c:v>BBB-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37D2-45FB-8861-BA3C6696460B}"/>
                </c:ext>
              </c:extLst>
            </c:dLbl>
            <c:dLbl>
              <c:idx val="1"/>
              <c:tx>
                <c:strRef>
                  <c:f>'I. S&amp;P Ratings Distribution'!$N$11</c:f>
                  <c:strCache>
                    <c:ptCount val="1"/>
                    <c:pt idx="0">
                      <c:v>2%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{D89FD4FF-B2FD-4ADC-8CED-1E797B75A325}</c15:txfldGUID>
                      <c15:f>'I. S&amp;P Ratings Distribution'!$N$11</c15:f>
                      <c15:dlblFieldTableCache>
                        <c:ptCount val="1"/>
                        <c:pt idx="0">
                          <c:v>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37D2-45FB-8861-BA3C6696460B}"/>
                </c:ext>
              </c:extLst>
            </c:dLbl>
            <c:dLbl>
              <c:idx val="2"/>
              <c:tx>
                <c:strRef>
                  <c:f>'I. S&amp;P Ratings Distribution'!$Q$11</c:f>
                  <c:strCache>
                    <c:ptCount val="1"/>
                    <c:pt idx="0">
                      <c:v>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{B657656D-57E5-4F32-9B68-D2420FCB5FF0}</c15:txfldGUID>
                      <c15:f>'I. S&amp;P Ratings Distribution'!$Q$11</c15:f>
                      <c15:dlblFieldTableCache>
                        <c:ptCount val="1"/>
                        <c:pt idx="0">
                          <c:v>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37D2-45FB-8861-BA3C6696460B}"/>
                </c:ext>
              </c:extLst>
            </c:dLbl>
            <c:dLbl>
              <c:idx val="3"/>
              <c:tx>
                <c:strRef>
                  <c:f>'I. S&amp;P Ratings Distribution'!$T$11</c:f>
                  <c:strCache>
                    <c:ptCount val="1"/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{13CC43FC-A4AA-49B9-87B7-D9B169064B22}</c15:txfldGUID>
                      <c15:f>'I. S&amp;P Ratings Distribution'!$T$11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{95406865-016E-43EB-866F-8A1FAD186AAC}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Distribution'!$L$11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D-37D2-45FB-8861-BA3C6696460B}"/>
            </c:ext>
          </c:extLst>
        </c:ser>
        <c:ser>
          <c:idx val="5"/>
          <c:order val="5"/>
          <c:tx>
            <c:strRef>
              <c:f>'I. S&amp;P Ratings Distribution'!$K$12</c:f>
              <c:strCache>
                <c:ptCount val="1"/>
                <c:pt idx="0">
                  <c:v>Below BBB-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Distribution'!$K$12</c:f>
                  <c:strCache>
                    <c:ptCount val="1"/>
                    <c:pt idx="0">
                      <c:v>Below BBB-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60150848120576073"/>
                      <c:h val="9.6257273890585734E-2"/>
                    </c:manualLayout>
                  </c15:layout>
                  <c15:dlblFieldTable>
                    <c15:dlblFTEntry>
                      <c15:txfldGUID>{612845F0-0923-4A3D-9E45-A396B02D2E10}</c15:txfldGUID>
                      <c15:f>'I. S&amp;P Ratings Distribution'!$K$12</c15:f>
                      <c15:dlblFieldTableCache>
                        <c:ptCount val="1"/>
                        <c:pt idx="0">
                          <c:v>Below BBB-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37D2-45FB-8861-BA3C6696460B}"/>
                </c:ext>
              </c:extLst>
            </c:dLbl>
            <c:dLbl>
              <c:idx val="1"/>
              <c:tx>
                <c:strRef>
                  <c:f>'I. S&amp;P Ratings Distribution'!$N$12</c:f>
                  <c:strCache>
                    <c:ptCount val="1"/>
                    <c:pt idx="0">
                      <c:v>7%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{FBE67982-0777-4E01-ABEE-2629748C9151}</c15:txfldGUID>
                      <c15:f>'I. S&amp;P Ratings Distribution'!$N$12</c15:f>
                      <c15:dlblFieldTableCache>
                        <c:ptCount val="1"/>
                        <c:pt idx="0">
                          <c:v>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37D2-45FB-8861-BA3C6696460B}"/>
                </c:ext>
              </c:extLst>
            </c:dLbl>
            <c:dLbl>
              <c:idx val="2"/>
              <c:tx>
                <c:strRef>
                  <c:f>'I. S&amp;P Ratings Distribution'!$Q$12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{37D941F7-BEC8-45BC-8779-10C6B494969C}</c15:txfldGUID>
                      <c15:f>'I. S&amp;P Ratings Distribution'!$Q$12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0-37D2-45FB-8861-BA3C6696460B}"/>
                </c:ext>
              </c:extLst>
            </c:dLbl>
            <c:dLbl>
              <c:idx val="3"/>
              <c:tx>
                <c:strRef>
                  <c:f>'I. S&amp;P Ratings Distribution'!$T$12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{43F4CFAC-2E44-488B-B7EA-8E50AF7B6BF4}</c15:txfldGUID>
                      <c15:f>'I. S&amp;P Ratings Distribution'!$T$12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1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{9D66F495-2F0A-4AD4-80A3-D07A7E2282B7}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2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Distribution'!$L$12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3-37D2-45FB-8861-BA3C669646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81199488"/>
        <c:axId val="81201024"/>
      </c:barChart>
      <c:catAx>
        <c:axId val="81199488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high"/>
        <c:crossAx val="81201024"/>
        <c:crosses val="max"/>
        <c:auto val="1"/>
        <c:lblAlgn val="ctr"/>
        <c:lblOffset val="100"/>
        <c:noMultiLvlLbl val="0"/>
      </c:catAx>
      <c:valAx>
        <c:axId val="81201024"/>
        <c:scaling>
          <c:orientation val="maxMin"/>
        </c:scaling>
        <c:delete val="0"/>
        <c:axPos val="l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8119948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400" b="1">
          <a:solidFill>
            <a:schemeClr val="bg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5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Credit Rating Agencies Upgrades &amp; Downgrades (2002 Q1 - 2006 Q1)</a:t>
            </a:r>
          </a:p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 sz="1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(Source: Fitch Ratings, Moody's, Standard &amp; Poor's)</a:t>
            </a:r>
            <a:endParaRPr lang="en-US"/>
          </a:p>
        </c:rich>
      </c:tx>
      <c:layout>
        <c:manualLayout>
          <c:xMode val="edge"/>
          <c:yMode val="edge"/>
          <c:x val="0.42798774259448508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A8D2-4660-AFE7-E9943505BC85}"/>
            </c:ext>
          </c:extLst>
        </c:ser>
        <c:ser>
          <c:idx val="1"/>
          <c:order val="1"/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A8D2-4660-AFE7-E9943505BC85}"/>
            </c:ext>
          </c:extLst>
        </c:ser>
        <c:ser>
          <c:idx val="2"/>
          <c:order val="2"/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A8D2-4660-AFE7-E9943505BC85}"/>
            </c:ext>
          </c:extLst>
        </c:ser>
        <c:ser>
          <c:idx val="3"/>
          <c:order val="3"/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D2-4660-AFE7-E9943505BC8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A8D2-4660-AFE7-E9943505BC85}"/>
            </c:ext>
          </c:extLst>
        </c:ser>
        <c:ser>
          <c:idx val="4"/>
          <c:order val="4"/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D2-4660-AFE7-E9943505BC8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A8D2-4660-AFE7-E9943505BC85}"/>
            </c:ext>
          </c:extLst>
        </c:ser>
        <c:ser>
          <c:idx val="5"/>
          <c:order val="5"/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7-A8D2-4660-AFE7-E9943505BC8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54619648"/>
        <c:axId val="254621184"/>
      </c:barChart>
      <c:catAx>
        <c:axId val="254619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4621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4621184"/>
        <c:scaling>
          <c:orientation val="minMax"/>
          <c:min val="-6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461964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6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55" r="0.7500000000000015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988953879360914E-2"/>
          <c:y val="2.6765437215084956E-2"/>
          <c:w val="0.93951954389424341"/>
          <c:h val="0.840199613206243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'II. Upgrades &amp; Downgrades'!$C$32</c:f>
              <c:strCache>
                <c:ptCount val="1"/>
                <c:pt idx="0">
                  <c:v>Fitch (upgrade)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cat>
            <c:strRef>
              <c:f>'II. Upgrades &amp; Downgrades'!$D$31:$CU$31</c:f>
              <c:strCache>
                <c:ptCount val="96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</c:strCache>
            </c:strRef>
          </c:cat>
          <c:val>
            <c:numRef>
              <c:f>'II. Upgrades &amp; Downgrades'!$D$32:$CU$32</c:f>
              <c:numCache>
                <c:formatCode>General</c:formatCode>
                <c:ptCount val="96"/>
                <c:pt idx="0">
                  <c:v>3</c:v>
                </c:pt>
                <c:pt idx="1">
                  <c:v>3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12</c:v>
                </c:pt>
                <c:pt idx="10">
                  <c:v>5</c:v>
                </c:pt>
                <c:pt idx="11">
                  <c:v>0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7</c:v>
                </c:pt>
                <c:pt idx="16">
                  <c:v>4</c:v>
                </c:pt>
                <c:pt idx="17">
                  <c:v>1</c:v>
                </c:pt>
                <c:pt idx="18">
                  <c:v>11</c:v>
                </c:pt>
                <c:pt idx="19">
                  <c:v>2</c:v>
                </c:pt>
                <c:pt idx="20">
                  <c:v>6</c:v>
                </c:pt>
                <c:pt idx="21">
                  <c:v>5</c:v>
                </c:pt>
                <c:pt idx="22">
                  <c:v>10</c:v>
                </c:pt>
                <c:pt idx="23">
                  <c:v>4</c:v>
                </c:pt>
                <c:pt idx="24">
                  <c:v>14</c:v>
                </c:pt>
                <c:pt idx="25">
                  <c:v>3</c:v>
                </c:pt>
                <c:pt idx="26">
                  <c:v>4</c:v>
                </c:pt>
                <c:pt idx="27">
                  <c:v>7</c:v>
                </c:pt>
                <c:pt idx="28">
                  <c:v>1</c:v>
                </c:pt>
                <c:pt idx="29">
                  <c:v>0</c:v>
                </c:pt>
                <c:pt idx="30">
                  <c:v>3</c:v>
                </c:pt>
                <c:pt idx="31">
                  <c:v>4</c:v>
                </c:pt>
                <c:pt idx="32">
                  <c:v>0</c:v>
                </c:pt>
                <c:pt idx="33">
                  <c:v>3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4</c:v>
                </c:pt>
                <c:pt idx="38">
                  <c:v>2</c:v>
                </c:pt>
                <c:pt idx="39">
                  <c:v>0</c:v>
                </c:pt>
                <c:pt idx="40">
                  <c:v>3</c:v>
                </c:pt>
                <c:pt idx="41">
                  <c:v>8</c:v>
                </c:pt>
                <c:pt idx="42">
                  <c:v>2</c:v>
                </c:pt>
                <c:pt idx="43">
                  <c:v>1</c:v>
                </c:pt>
                <c:pt idx="44">
                  <c:v>2</c:v>
                </c:pt>
                <c:pt idx="45">
                  <c:v>8</c:v>
                </c:pt>
                <c:pt idx="46">
                  <c:v>2</c:v>
                </c:pt>
                <c:pt idx="47">
                  <c:v>1</c:v>
                </c:pt>
                <c:pt idx="48">
                  <c:v>0</c:v>
                </c:pt>
                <c:pt idx="49">
                  <c:v>6</c:v>
                </c:pt>
                <c:pt idx="50">
                  <c:v>0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1</c:v>
                </c:pt>
                <c:pt idx="55">
                  <c:v>3</c:v>
                </c:pt>
                <c:pt idx="56">
                  <c:v>0</c:v>
                </c:pt>
                <c:pt idx="57">
                  <c:v>4</c:v>
                </c:pt>
                <c:pt idx="58">
                  <c:v>0</c:v>
                </c:pt>
                <c:pt idx="59">
                  <c:v>2</c:v>
                </c:pt>
                <c:pt idx="60">
                  <c:v>5</c:v>
                </c:pt>
                <c:pt idx="61">
                  <c:v>4</c:v>
                </c:pt>
                <c:pt idx="62">
                  <c:v>3</c:v>
                </c:pt>
                <c:pt idx="63">
                  <c:v>1</c:v>
                </c:pt>
                <c:pt idx="64">
                  <c:v>2</c:v>
                </c:pt>
                <c:pt idx="65">
                  <c:v>1</c:v>
                </c:pt>
                <c:pt idx="66">
                  <c:v>5</c:v>
                </c:pt>
                <c:pt idx="67">
                  <c:v>3</c:v>
                </c:pt>
                <c:pt idx="68">
                  <c:v>1</c:v>
                </c:pt>
                <c:pt idx="69">
                  <c:v>2</c:v>
                </c:pt>
                <c:pt idx="70">
                  <c:v>1</c:v>
                </c:pt>
                <c:pt idx="71">
                  <c:v>8</c:v>
                </c:pt>
                <c:pt idx="72">
                  <c:v>3</c:v>
                </c:pt>
                <c:pt idx="73">
                  <c:v>7</c:v>
                </c:pt>
                <c:pt idx="74">
                  <c:v>3</c:v>
                </c:pt>
                <c:pt idx="75">
                  <c:v>13</c:v>
                </c:pt>
                <c:pt idx="76">
                  <c:v>0</c:v>
                </c:pt>
                <c:pt idx="77">
                  <c:v>4</c:v>
                </c:pt>
                <c:pt idx="78">
                  <c:v>1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</c:v>
                </c:pt>
                <c:pt idx="83">
                  <c:v>1</c:v>
                </c:pt>
                <c:pt idx="84">
                  <c:v>4</c:v>
                </c:pt>
                <c:pt idx="85">
                  <c:v>0</c:v>
                </c:pt>
                <c:pt idx="86">
                  <c:v>15</c:v>
                </c:pt>
                <c:pt idx="87">
                  <c:v>0</c:v>
                </c:pt>
                <c:pt idx="88">
                  <c:v>2</c:v>
                </c:pt>
                <c:pt idx="89">
                  <c:v>2</c:v>
                </c:pt>
                <c:pt idx="90">
                  <c:v>5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26-4535-A766-8DCC143FE895}"/>
            </c:ext>
          </c:extLst>
        </c:ser>
        <c:ser>
          <c:idx val="1"/>
          <c:order val="1"/>
          <c:tx>
            <c:strRef>
              <c:f>'II. Upgrades &amp; Downgrades'!$C$33</c:f>
              <c:strCache>
                <c:ptCount val="1"/>
                <c:pt idx="0">
                  <c:v>Fitch (downgrade)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cat>
            <c:strRef>
              <c:f>'II. Upgrades &amp; Downgrades'!$D$31:$CU$31</c:f>
              <c:strCache>
                <c:ptCount val="96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</c:strCache>
            </c:strRef>
          </c:cat>
          <c:val>
            <c:numRef>
              <c:f>'II. Upgrades &amp; Downgrades'!$D$33:$CU$33</c:f>
              <c:numCache>
                <c:formatCode>General</c:formatCode>
                <c:ptCount val="96"/>
                <c:pt idx="0">
                  <c:v>-14</c:v>
                </c:pt>
                <c:pt idx="1">
                  <c:v>-6</c:v>
                </c:pt>
                <c:pt idx="2">
                  <c:v>-1</c:v>
                </c:pt>
                <c:pt idx="3">
                  <c:v>-7</c:v>
                </c:pt>
                <c:pt idx="4">
                  <c:v>-3</c:v>
                </c:pt>
                <c:pt idx="5">
                  <c:v>-14</c:v>
                </c:pt>
                <c:pt idx="6">
                  <c:v>-32</c:v>
                </c:pt>
                <c:pt idx="7">
                  <c:v>-6</c:v>
                </c:pt>
                <c:pt idx="8">
                  <c:v>-19</c:v>
                </c:pt>
                <c:pt idx="9">
                  <c:v>-10</c:v>
                </c:pt>
                <c:pt idx="10">
                  <c:v>-9</c:v>
                </c:pt>
                <c:pt idx="11">
                  <c:v>-6</c:v>
                </c:pt>
                <c:pt idx="12">
                  <c:v>-2</c:v>
                </c:pt>
                <c:pt idx="13">
                  <c:v>-9</c:v>
                </c:pt>
                <c:pt idx="14">
                  <c:v>-5</c:v>
                </c:pt>
                <c:pt idx="15">
                  <c:v>-2</c:v>
                </c:pt>
                <c:pt idx="16">
                  <c:v>-2</c:v>
                </c:pt>
                <c:pt idx="17">
                  <c:v>-1</c:v>
                </c:pt>
                <c:pt idx="18">
                  <c:v>-1</c:v>
                </c:pt>
                <c:pt idx="19">
                  <c:v>0</c:v>
                </c:pt>
                <c:pt idx="20">
                  <c:v>-3</c:v>
                </c:pt>
                <c:pt idx="21">
                  <c:v>-2</c:v>
                </c:pt>
                <c:pt idx="22">
                  <c:v>-1</c:v>
                </c:pt>
                <c:pt idx="23">
                  <c:v>0</c:v>
                </c:pt>
                <c:pt idx="24">
                  <c:v>-4</c:v>
                </c:pt>
                <c:pt idx="25">
                  <c:v>-6</c:v>
                </c:pt>
                <c:pt idx="26">
                  <c:v>-1</c:v>
                </c:pt>
                <c:pt idx="27">
                  <c:v>-2</c:v>
                </c:pt>
                <c:pt idx="28">
                  <c:v>-8</c:v>
                </c:pt>
                <c:pt idx="29">
                  <c:v>0</c:v>
                </c:pt>
                <c:pt idx="30">
                  <c:v>-1</c:v>
                </c:pt>
                <c:pt idx="31">
                  <c:v>0</c:v>
                </c:pt>
                <c:pt idx="32">
                  <c:v>-3</c:v>
                </c:pt>
                <c:pt idx="33">
                  <c:v>-2</c:v>
                </c:pt>
                <c:pt idx="34">
                  <c:v>-3</c:v>
                </c:pt>
                <c:pt idx="35">
                  <c:v>0</c:v>
                </c:pt>
                <c:pt idx="36">
                  <c:v>-2</c:v>
                </c:pt>
                <c:pt idx="37">
                  <c:v>-7</c:v>
                </c:pt>
                <c:pt idx="38">
                  <c:v>-5</c:v>
                </c:pt>
                <c:pt idx="39">
                  <c:v>-3</c:v>
                </c:pt>
                <c:pt idx="40">
                  <c:v>0</c:v>
                </c:pt>
                <c:pt idx="41">
                  <c:v>-6</c:v>
                </c:pt>
                <c:pt idx="42">
                  <c:v>-1</c:v>
                </c:pt>
                <c:pt idx="43">
                  <c:v>-4</c:v>
                </c:pt>
                <c:pt idx="44">
                  <c:v>-3</c:v>
                </c:pt>
                <c:pt idx="45">
                  <c:v>-5</c:v>
                </c:pt>
                <c:pt idx="46">
                  <c:v>-1</c:v>
                </c:pt>
                <c:pt idx="47">
                  <c:v>-4</c:v>
                </c:pt>
                <c:pt idx="48">
                  <c:v>-4</c:v>
                </c:pt>
                <c:pt idx="49">
                  <c:v>0</c:v>
                </c:pt>
                <c:pt idx="50">
                  <c:v>-8</c:v>
                </c:pt>
                <c:pt idx="51">
                  <c:v>-1</c:v>
                </c:pt>
                <c:pt idx="52">
                  <c:v>0</c:v>
                </c:pt>
                <c:pt idx="53">
                  <c:v>-2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-5</c:v>
                </c:pt>
                <c:pt idx="58">
                  <c:v>0</c:v>
                </c:pt>
                <c:pt idx="59">
                  <c:v>0</c:v>
                </c:pt>
                <c:pt idx="60">
                  <c:v>-1</c:v>
                </c:pt>
                <c:pt idx="61">
                  <c:v>-2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-4</c:v>
                </c:pt>
                <c:pt idx="67">
                  <c:v>0</c:v>
                </c:pt>
                <c:pt idx="68">
                  <c:v>-5</c:v>
                </c:pt>
                <c:pt idx="69">
                  <c:v>-3</c:v>
                </c:pt>
                <c:pt idx="70">
                  <c:v>-11</c:v>
                </c:pt>
                <c:pt idx="71">
                  <c:v>-2</c:v>
                </c:pt>
                <c:pt idx="72">
                  <c:v>-7</c:v>
                </c:pt>
                <c:pt idx="73">
                  <c:v>0</c:v>
                </c:pt>
                <c:pt idx="74">
                  <c:v>0</c:v>
                </c:pt>
                <c:pt idx="75">
                  <c:v>-3</c:v>
                </c:pt>
                <c:pt idx="76">
                  <c:v>-1</c:v>
                </c:pt>
                <c:pt idx="77">
                  <c:v>-2</c:v>
                </c:pt>
                <c:pt idx="78">
                  <c:v>0</c:v>
                </c:pt>
                <c:pt idx="79">
                  <c:v>-16</c:v>
                </c:pt>
                <c:pt idx="80">
                  <c:v>0</c:v>
                </c:pt>
                <c:pt idx="81">
                  <c:v>-1</c:v>
                </c:pt>
                <c:pt idx="82">
                  <c:v>0</c:v>
                </c:pt>
                <c:pt idx="83">
                  <c:v>-3</c:v>
                </c:pt>
                <c:pt idx="84">
                  <c:v>-3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-2</c:v>
                </c:pt>
                <c:pt idx="91">
                  <c:v>0</c:v>
                </c:pt>
                <c:pt idx="92">
                  <c:v>-3</c:v>
                </c:pt>
                <c:pt idx="93">
                  <c:v>0</c:v>
                </c:pt>
                <c:pt idx="9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26-4535-A766-8DCC143FE895}"/>
            </c:ext>
          </c:extLst>
        </c:ser>
        <c:ser>
          <c:idx val="2"/>
          <c:order val="2"/>
          <c:tx>
            <c:strRef>
              <c:f>'II. Upgrades &amp; Downgrades'!$C$34</c:f>
              <c:strCache>
                <c:ptCount val="1"/>
                <c:pt idx="0">
                  <c:v>Moody's (upgrade)</c:v>
                </c:pt>
              </c:strCache>
            </c:strRef>
          </c:tx>
          <c:spPr>
            <a:solidFill>
              <a:srgbClr val="5F5F5F"/>
            </a:solidFill>
            <a:ln w="25400">
              <a:noFill/>
            </a:ln>
          </c:spPr>
          <c:invertIfNegative val="0"/>
          <c:cat>
            <c:strRef>
              <c:f>'II. Upgrades &amp; Downgrades'!$D$31:$CU$31</c:f>
              <c:strCache>
                <c:ptCount val="96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</c:strCache>
            </c:strRef>
          </c:cat>
          <c:val>
            <c:numRef>
              <c:f>'II. Upgrades &amp; Downgrades'!$D$34:$CU$34</c:f>
              <c:numCache>
                <c:formatCode>General</c:formatCode>
                <c:ptCount val="96"/>
                <c:pt idx="0">
                  <c:v>14</c:v>
                </c:pt>
                <c:pt idx="1">
                  <c:v>4</c:v>
                </c:pt>
                <c:pt idx="2">
                  <c:v>0</c:v>
                </c:pt>
                <c:pt idx="3">
                  <c:v>9</c:v>
                </c:pt>
                <c:pt idx="4">
                  <c:v>3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8</c:v>
                </c:pt>
                <c:pt idx="12">
                  <c:v>3</c:v>
                </c:pt>
                <c:pt idx="13">
                  <c:v>4</c:v>
                </c:pt>
                <c:pt idx="14">
                  <c:v>9</c:v>
                </c:pt>
                <c:pt idx="15">
                  <c:v>4</c:v>
                </c:pt>
                <c:pt idx="16">
                  <c:v>12</c:v>
                </c:pt>
                <c:pt idx="17">
                  <c:v>11</c:v>
                </c:pt>
                <c:pt idx="18">
                  <c:v>8</c:v>
                </c:pt>
                <c:pt idx="19">
                  <c:v>0</c:v>
                </c:pt>
                <c:pt idx="20">
                  <c:v>5</c:v>
                </c:pt>
                <c:pt idx="21">
                  <c:v>12</c:v>
                </c:pt>
                <c:pt idx="22">
                  <c:v>3</c:v>
                </c:pt>
                <c:pt idx="23">
                  <c:v>2</c:v>
                </c:pt>
                <c:pt idx="24">
                  <c:v>1</c:v>
                </c:pt>
                <c:pt idx="25">
                  <c:v>4</c:v>
                </c:pt>
                <c:pt idx="26">
                  <c:v>4</c:v>
                </c:pt>
                <c:pt idx="27">
                  <c:v>10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0</c:v>
                </c:pt>
                <c:pt idx="36">
                  <c:v>0</c:v>
                </c:pt>
                <c:pt idx="37">
                  <c:v>2</c:v>
                </c:pt>
                <c:pt idx="38">
                  <c:v>4</c:v>
                </c:pt>
                <c:pt idx="39">
                  <c:v>1</c:v>
                </c:pt>
                <c:pt idx="40">
                  <c:v>3</c:v>
                </c:pt>
                <c:pt idx="41">
                  <c:v>4</c:v>
                </c:pt>
                <c:pt idx="42">
                  <c:v>0</c:v>
                </c:pt>
                <c:pt idx="43">
                  <c:v>0</c:v>
                </c:pt>
                <c:pt idx="44">
                  <c:v>5</c:v>
                </c:pt>
                <c:pt idx="45">
                  <c:v>9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4</c:v>
                </c:pt>
                <c:pt idx="50">
                  <c:v>8</c:v>
                </c:pt>
                <c:pt idx="51">
                  <c:v>0</c:v>
                </c:pt>
                <c:pt idx="52">
                  <c:v>78</c:v>
                </c:pt>
                <c:pt idx="53">
                  <c:v>2</c:v>
                </c:pt>
                <c:pt idx="54">
                  <c:v>5</c:v>
                </c:pt>
                <c:pt idx="55">
                  <c:v>0</c:v>
                </c:pt>
                <c:pt idx="56">
                  <c:v>2</c:v>
                </c:pt>
                <c:pt idx="57">
                  <c:v>4</c:v>
                </c:pt>
                <c:pt idx="58">
                  <c:v>1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1</c:v>
                </c:pt>
                <c:pt idx="63">
                  <c:v>0</c:v>
                </c:pt>
                <c:pt idx="64">
                  <c:v>4</c:v>
                </c:pt>
                <c:pt idx="65">
                  <c:v>3</c:v>
                </c:pt>
                <c:pt idx="66">
                  <c:v>3</c:v>
                </c:pt>
                <c:pt idx="67">
                  <c:v>0</c:v>
                </c:pt>
                <c:pt idx="68">
                  <c:v>0</c:v>
                </c:pt>
                <c:pt idx="69">
                  <c:v>2</c:v>
                </c:pt>
                <c:pt idx="70">
                  <c:v>0</c:v>
                </c:pt>
                <c:pt idx="71">
                  <c:v>1</c:v>
                </c:pt>
                <c:pt idx="72">
                  <c:v>2</c:v>
                </c:pt>
                <c:pt idx="73">
                  <c:v>2</c:v>
                </c:pt>
                <c:pt idx="74">
                  <c:v>5</c:v>
                </c:pt>
                <c:pt idx="75">
                  <c:v>0</c:v>
                </c:pt>
                <c:pt idx="76">
                  <c:v>1</c:v>
                </c:pt>
                <c:pt idx="77">
                  <c:v>1</c:v>
                </c:pt>
                <c:pt idx="78">
                  <c:v>2</c:v>
                </c:pt>
                <c:pt idx="79">
                  <c:v>1</c:v>
                </c:pt>
                <c:pt idx="80">
                  <c:v>2</c:v>
                </c:pt>
                <c:pt idx="81">
                  <c:v>1</c:v>
                </c:pt>
                <c:pt idx="82">
                  <c:v>0</c:v>
                </c:pt>
                <c:pt idx="83">
                  <c:v>0</c:v>
                </c:pt>
                <c:pt idx="84">
                  <c:v>1</c:v>
                </c:pt>
                <c:pt idx="85">
                  <c:v>2</c:v>
                </c:pt>
                <c:pt idx="86">
                  <c:v>0</c:v>
                </c:pt>
                <c:pt idx="87">
                  <c:v>1</c:v>
                </c:pt>
                <c:pt idx="88">
                  <c:v>2</c:v>
                </c:pt>
                <c:pt idx="89">
                  <c:v>0</c:v>
                </c:pt>
                <c:pt idx="90">
                  <c:v>1</c:v>
                </c:pt>
                <c:pt idx="91">
                  <c:v>2</c:v>
                </c:pt>
                <c:pt idx="92">
                  <c:v>3</c:v>
                </c:pt>
                <c:pt idx="93">
                  <c:v>0</c:v>
                </c:pt>
                <c:pt idx="9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26-4535-A766-8DCC143FE895}"/>
            </c:ext>
          </c:extLst>
        </c:ser>
        <c:ser>
          <c:idx val="3"/>
          <c:order val="3"/>
          <c:tx>
            <c:strRef>
              <c:f>'II. Upgrades &amp; Downgrades'!$C$35</c:f>
              <c:strCache>
                <c:ptCount val="1"/>
                <c:pt idx="0">
                  <c:v>Moody's (downgrade)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'II. Upgrades &amp; Downgrades'!$D$31:$CU$31</c:f>
              <c:strCache>
                <c:ptCount val="96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</c:strCache>
            </c:strRef>
          </c:cat>
          <c:val>
            <c:numRef>
              <c:f>'II. Upgrades &amp; Downgrades'!$D$35:$CU$35</c:f>
              <c:numCache>
                <c:formatCode>General</c:formatCode>
                <c:ptCount val="96"/>
                <c:pt idx="0">
                  <c:v>-21</c:v>
                </c:pt>
                <c:pt idx="1">
                  <c:v>-8</c:v>
                </c:pt>
                <c:pt idx="2">
                  <c:v>0</c:v>
                </c:pt>
                <c:pt idx="3">
                  <c:v>-12</c:v>
                </c:pt>
                <c:pt idx="4">
                  <c:v>-7</c:v>
                </c:pt>
                <c:pt idx="5">
                  <c:v>-20</c:v>
                </c:pt>
                <c:pt idx="6">
                  <c:v>-27</c:v>
                </c:pt>
                <c:pt idx="7">
                  <c:v>-59</c:v>
                </c:pt>
                <c:pt idx="8">
                  <c:v>-25</c:v>
                </c:pt>
                <c:pt idx="9">
                  <c:v>-21</c:v>
                </c:pt>
                <c:pt idx="10">
                  <c:v>-11</c:v>
                </c:pt>
                <c:pt idx="11">
                  <c:v>-11</c:v>
                </c:pt>
                <c:pt idx="12">
                  <c:v>-11</c:v>
                </c:pt>
                <c:pt idx="13">
                  <c:v>-6</c:v>
                </c:pt>
                <c:pt idx="14">
                  <c:v>-3</c:v>
                </c:pt>
                <c:pt idx="15">
                  <c:v>-2</c:v>
                </c:pt>
                <c:pt idx="16">
                  <c:v>-6</c:v>
                </c:pt>
                <c:pt idx="17">
                  <c:v>0</c:v>
                </c:pt>
                <c:pt idx="18">
                  <c:v>-3</c:v>
                </c:pt>
                <c:pt idx="19">
                  <c:v>-6</c:v>
                </c:pt>
                <c:pt idx="20">
                  <c:v>-2</c:v>
                </c:pt>
                <c:pt idx="21">
                  <c:v>-4</c:v>
                </c:pt>
                <c:pt idx="22">
                  <c:v>-11</c:v>
                </c:pt>
                <c:pt idx="23">
                  <c:v>0</c:v>
                </c:pt>
                <c:pt idx="24">
                  <c:v>-9</c:v>
                </c:pt>
                <c:pt idx="25">
                  <c:v>-1</c:v>
                </c:pt>
                <c:pt idx="26">
                  <c:v>0</c:v>
                </c:pt>
                <c:pt idx="27">
                  <c:v>-3</c:v>
                </c:pt>
                <c:pt idx="28">
                  <c:v>0</c:v>
                </c:pt>
                <c:pt idx="29">
                  <c:v>-2</c:v>
                </c:pt>
                <c:pt idx="30">
                  <c:v>-1</c:v>
                </c:pt>
                <c:pt idx="31">
                  <c:v>0</c:v>
                </c:pt>
                <c:pt idx="32">
                  <c:v>-2</c:v>
                </c:pt>
                <c:pt idx="33">
                  <c:v>-9</c:v>
                </c:pt>
                <c:pt idx="34">
                  <c:v>-5</c:v>
                </c:pt>
                <c:pt idx="35">
                  <c:v>-2</c:v>
                </c:pt>
                <c:pt idx="36">
                  <c:v>-2</c:v>
                </c:pt>
                <c:pt idx="37">
                  <c:v>-5</c:v>
                </c:pt>
                <c:pt idx="38">
                  <c:v>-3</c:v>
                </c:pt>
                <c:pt idx="39">
                  <c:v>-3</c:v>
                </c:pt>
                <c:pt idx="40">
                  <c:v>0</c:v>
                </c:pt>
                <c:pt idx="41">
                  <c:v>0</c:v>
                </c:pt>
                <c:pt idx="42">
                  <c:v>-3</c:v>
                </c:pt>
                <c:pt idx="43">
                  <c:v>-1</c:v>
                </c:pt>
                <c:pt idx="44">
                  <c:v>-2</c:v>
                </c:pt>
                <c:pt idx="45">
                  <c:v>-2</c:v>
                </c:pt>
                <c:pt idx="46">
                  <c:v>-1</c:v>
                </c:pt>
                <c:pt idx="47">
                  <c:v>-1</c:v>
                </c:pt>
                <c:pt idx="48">
                  <c:v>-1</c:v>
                </c:pt>
                <c:pt idx="49">
                  <c:v>-1</c:v>
                </c:pt>
                <c:pt idx="50">
                  <c:v>-2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-1</c:v>
                </c:pt>
                <c:pt idx="58">
                  <c:v>-1</c:v>
                </c:pt>
                <c:pt idx="59">
                  <c:v>-1</c:v>
                </c:pt>
                <c:pt idx="60">
                  <c:v>-2</c:v>
                </c:pt>
                <c:pt idx="61">
                  <c:v>0</c:v>
                </c:pt>
                <c:pt idx="62">
                  <c:v>-5</c:v>
                </c:pt>
                <c:pt idx="63">
                  <c:v>-1</c:v>
                </c:pt>
                <c:pt idx="64">
                  <c:v>0</c:v>
                </c:pt>
                <c:pt idx="65">
                  <c:v>0</c:v>
                </c:pt>
                <c:pt idx="66">
                  <c:v>-2</c:v>
                </c:pt>
                <c:pt idx="67">
                  <c:v>0</c:v>
                </c:pt>
                <c:pt idx="68">
                  <c:v>-4</c:v>
                </c:pt>
                <c:pt idx="69">
                  <c:v>0</c:v>
                </c:pt>
                <c:pt idx="70">
                  <c:v>-9</c:v>
                </c:pt>
                <c:pt idx="71">
                  <c:v>-7</c:v>
                </c:pt>
                <c:pt idx="72">
                  <c:v>-6</c:v>
                </c:pt>
                <c:pt idx="73">
                  <c:v>-2</c:v>
                </c:pt>
                <c:pt idx="74">
                  <c:v>-1</c:v>
                </c:pt>
                <c:pt idx="75">
                  <c:v>-2</c:v>
                </c:pt>
                <c:pt idx="76">
                  <c:v>-3</c:v>
                </c:pt>
                <c:pt idx="77">
                  <c:v>-1</c:v>
                </c:pt>
                <c:pt idx="78">
                  <c:v>-2</c:v>
                </c:pt>
                <c:pt idx="79">
                  <c:v>-1</c:v>
                </c:pt>
                <c:pt idx="80">
                  <c:v>-3</c:v>
                </c:pt>
                <c:pt idx="81">
                  <c:v>0</c:v>
                </c:pt>
                <c:pt idx="82">
                  <c:v>-3</c:v>
                </c:pt>
                <c:pt idx="83">
                  <c:v>-3</c:v>
                </c:pt>
                <c:pt idx="84">
                  <c:v>0</c:v>
                </c:pt>
                <c:pt idx="85">
                  <c:v>0</c:v>
                </c:pt>
                <c:pt idx="86">
                  <c:v>-5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-3</c:v>
                </c:pt>
                <c:pt idx="91">
                  <c:v>-3</c:v>
                </c:pt>
                <c:pt idx="92">
                  <c:v>-2</c:v>
                </c:pt>
                <c:pt idx="93">
                  <c:v>0</c:v>
                </c:pt>
                <c:pt idx="9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26-4535-A766-8DCC143FE895}"/>
            </c:ext>
          </c:extLst>
        </c:ser>
        <c:ser>
          <c:idx val="4"/>
          <c:order val="4"/>
          <c:tx>
            <c:strRef>
              <c:f>'II. Upgrades &amp; Downgrades'!$C$36</c:f>
              <c:strCache>
                <c:ptCount val="1"/>
                <c:pt idx="0">
                  <c:v>Standard &amp; Poor's (upgrade)</c:v>
                </c:pt>
              </c:strCache>
            </c:strRef>
          </c:tx>
          <c:spPr>
            <a:solidFill>
              <a:srgbClr val="B2B2B2"/>
            </a:solidFill>
            <a:ln w="25400">
              <a:noFill/>
            </a:ln>
          </c:spPr>
          <c:invertIfNegative val="0"/>
          <c:cat>
            <c:strRef>
              <c:f>'II. Upgrades &amp; Downgrades'!$D$31:$CU$31</c:f>
              <c:strCache>
                <c:ptCount val="96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</c:strCache>
            </c:strRef>
          </c:cat>
          <c:val>
            <c:numRef>
              <c:f>'II. Upgrades &amp; Downgrades'!$D$36:$CU$36</c:f>
              <c:numCache>
                <c:formatCode>General</c:formatCode>
                <c:ptCount val="96"/>
                <c:pt idx="0">
                  <c:v>6</c:v>
                </c:pt>
                <c:pt idx="1">
                  <c:v>7</c:v>
                </c:pt>
                <c:pt idx="2">
                  <c:v>5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9</c:v>
                </c:pt>
                <c:pt idx="7">
                  <c:v>1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9</c:v>
                </c:pt>
                <c:pt idx="15">
                  <c:v>3</c:v>
                </c:pt>
                <c:pt idx="16">
                  <c:v>7</c:v>
                </c:pt>
                <c:pt idx="17">
                  <c:v>8</c:v>
                </c:pt>
                <c:pt idx="18">
                  <c:v>1</c:v>
                </c:pt>
                <c:pt idx="19">
                  <c:v>8</c:v>
                </c:pt>
                <c:pt idx="20">
                  <c:v>7</c:v>
                </c:pt>
                <c:pt idx="21">
                  <c:v>7</c:v>
                </c:pt>
                <c:pt idx="22">
                  <c:v>6</c:v>
                </c:pt>
                <c:pt idx="23">
                  <c:v>0</c:v>
                </c:pt>
                <c:pt idx="24">
                  <c:v>7</c:v>
                </c:pt>
                <c:pt idx="25">
                  <c:v>16</c:v>
                </c:pt>
                <c:pt idx="26">
                  <c:v>0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6</c:v>
                </c:pt>
                <c:pt idx="31">
                  <c:v>1</c:v>
                </c:pt>
                <c:pt idx="32">
                  <c:v>1</c:v>
                </c:pt>
                <c:pt idx="33">
                  <c:v>5</c:v>
                </c:pt>
                <c:pt idx="34">
                  <c:v>3</c:v>
                </c:pt>
                <c:pt idx="35">
                  <c:v>3</c:v>
                </c:pt>
                <c:pt idx="36">
                  <c:v>0</c:v>
                </c:pt>
                <c:pt idx="37">
                  <c:v>6</c:v>
                </c:pt>
                <c:pt idx="38">
                  <c:v>5</c:v>
                </c:pt>
                <c:pt idx="39">
                  <c:v>4</c:v>
                </c:pt>
                <c:pt idx="40">
                  <c:v>5</c:v>
                </c:pt>
                <c:pt idx="41">
                  <c:v>9</c:v>
                </c:pt>
                <c:pt idx="42">
                  <c:v>2</c:v>
                </c:pt>
                <c:pt idx="43">
                  <c:v>2</c:v>
                </c:pt>
                <c:pt idx="44">
                  <c:v>1</c:v>
                </c:pt>
                <c:pt idx="45">
                  <c:v>7</c:v>
                </c:pt>
                <c:pt idx="46">
                  <c:v>0</c:v>
                </c:pt>
                <c:pt idx="47">
                  <c:v>2</c:v>
                </c:pt>
                <c:pt idx="48">
                  <c:v>13</c:v>
                </c:pt>
                <c:pt idx="49">
                  <c:v>10</c:v>
                </c:pt>
                <c:pt idx="50">
                  <c:v>6</c:v>
                </c:pt>
                <c:pt idx="51">
                  <c:v>8</c:v>
                </c:pt>
                <c:pt idx="52">
                  <c:v>0</c:v>
                </c:pt>
                <c:pt idx="53">
                  <c:v>4</c:v>
                </c:pt>
                <c:pt idx="54">
                  <c:v>0</c:v>
                </c:pt>
                <c:pt idx="55">
                  <c:v>2</c:v>
                </c:pt>
                <c:pt idx="56">
                  <c:v>0</c:v>
                </c:pt>
                <c:pt idx="57">
                  <c:v>18</c:v>
                </c:pt>
                <c:pt idx="58">
                  <c:v>0</c:v>
                </c:pt>
                <c:pt idx="59">
                  <c:v>2</c:v>
                </c:pt>
                <c:pt idx="60">
                  <c:v>6</c:v>
                </c:pt>
                <c:pt idx="61">
                  <c:v>6</c:v>
                </c:pt>
                <c:pt idx="62">
                  <c:v>19</c:v>
                </c:pt>
                <c:pt idx="63">
                  <c:v>0</c:v>
                </c:pt>
                <c:pt idx="64">
                  <c:v>7</c:v>
                </c:pt>
                <c:pt idx="65">
                  <c:v>3</c:v>
                </c:pt>
                <c:pt idx="66">
                  <c:v>0</c:v>
                </c:pt>
                <c:pt idx="67">
                  <c:v>7</c:v>
                </c:pt>
                <c:pt idx="68">
                  <c:v>5</c:v>
                </c:pt>
                <c:pt idx="69">
                  <c:v>2</c:v>
                </c:pt>
                <c:pt idx="70">
                  <c:v>16</c:v>
                </c:pt>
                <c:pt idx="71">
                  <c:v>3</c:v>
                </c:pt>
                <c:pt idx="72">
                  <c:v>9</c:v>
                </c:pt>
                <c:pt idx="73">
                  <c:v>1</c:v>
                </c:pt>
                <c:pt idx="74">
                  <c:v>4</c:v>
                </c:pt>
                <c:pt idx="75">
                  <c:v>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2</c:v>
                </c:pt>
                <c:pt idx="80">
                  <c:v>1</c:v>
                </c:pt>
                <c:pt idx="81">
                  <c:v>0</c:v>
                </c:pt>
                <c:pt idx="82">
                  <c:v>0</c:v>
                </c:pt>
                <c:pt idx="83">
                  <c:v>14</c:v>
                </c:pt>
                <c:pt idx="84">
                  <c:v>0</c:v>
                </c:pt>
                <c:pt idx="85">
                  <c:v>2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2</c:v>
                </c:pt>
                <c:pt idx="91">
                  <c:v>0</c:v>
                </c:pt>
                <c:pt idx="92">
                  <c:v>2</c:v>
                </c:pt>
                <c:pt idx="93">
                  <c:v>12</c:v>
                </c:pt>
                <c:pt idx="9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26-4535-A766-8DCC143FE895}"/>
            </c:ext>
          </c:extLst>
        </c:ser>
        <c:ser>
          <c:idx val="5"/>
          <c:order val="5"/>
          <c:tx>
            <c:strRef>
              <c:f>'II. Upgrades &amp; Downgrades'!$C$37</c:f>
              <c:strCache>
                <c:ptCount val="1"/>
                <c:pt idx="0">
                  <c:v>Standard &amp; Poor's (downgrade)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'II. Upgrades &amp; Downgrades'!$D$31:$CU$31</c:f>
              <c:strCache>
                <c:ptCount val="96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</c:strCache>
            </c:strRef>
          </c:cat>
          <c:val>
            <c:numRef>
              <c:f>'II. Upgrades &amp; Downgrades'!$D$37:$CU$37</c:f>
              <c:numCache>
                <c:formatCode>General</c:formatCode>
                <c:ptCount val="96"/>
                <c:pt idx="0">
                  <c:v>-24</c:v>
                </c:pt>
                <c:pt idx="1">
                  <c:v>-7</c:v>
                </c:pt>
                <c:pt idx="2">
                  <c:v>-12</c:v>
                </c:pt>
                <c:pt idx="3">
                  <c:v>-38</c:v>
                </c:pt>
                <c:pt idx="4">
                  <c:v>-24</c:v>
                </c:pt>
                <c:pt idx="5">
                  <c:v>-33</c:v>
                </c:pt>
                <c:pt idx="6">
                  <c:v>-32</c:v>
                </c:pt>
                <c:pt idx="7">
                  <c:v>-22</c:v>
                </c:pt>
                <c:pt idx="8">
                  <c:v>-44</c:v>
                </c:pt>
                <c:pt idx="9">
                  <c:v>-24</c:v>
                </c:pt>
                <c:pt idx="10">
                  <c:v>-18</c:v>
                </c:pt>
                <c:pt idx="11">
                  <c:v>-20</c:v>
                </c:pt>
                <c:pt idx="12">
                  <c:v>-6</c:v>
                </c:pt>
                <c:pt idx="13">
                  <c:v>-4</c:v>
                </c:pt>
                <c:pt idx="14">
                  <c:v>-2</c:v>
                </c:pt>
                <c:pt idx="15">
                  <c:v>-7</c:v>
                </c:pt>
                <c:pt idx="16">
                  <c:v>-1</c:v>
                </c:pt>
                <c:pt idx="17">
                  <c:v>-9</c:v>
                </c:pt>
                <c:pt idx="18">
                  <c:v>-3</c:v>
                </c:pt>
                <c:pt idx="19">
                  <c:v>-16</c:v>
                </c:pt>
                <c:pt idx="20">
                  <c:v>-2</c:v>
                </c:pt>
                <c:pt idx="21">
                  <c:v>-4</c:v>
                </c:pt>
                <c:pt idx="22">
                  <c:v>-6</c:v>
                </c:pt>
                <c:pt idx="23">
                  <c:v>-8</c:v>
                </c:pt>
                <c:pt idx="24">
                  <c:v>-4</c:v>
                </c:pt>
                <c:pt idx="25">
                  <c:v>-11</c:v>
                </c:pt>
                <c:pt idx="26">
                  <c:v>-1</c:v>
                </c:pt>
                <c:pt idx="27">
                  <c:v>-6</c:v>
                </c:pt>
                <c:pt idx="28">
                  <c:v>-5</c:v>
                </c:pt>
                <c:pt idx="29">
                  <c:v>-3</c:v>
                </c:pt>
                <c:pt idx="30">
                  <c:v>-3</c:v>
                </c:pt>
                <c:pt idx="31">
                  <c:v>-3</c:v>
                </c:pt>
                <c:pt idx="32">
                  <c:v>-4</c:v>
                </c:pt>
                <c:pt idx="33">
                  <c:v>-3</c:v>
                </c:pt>
                <c:pt idx="34">
                  <c:v>0</c:v>
                </c:pt>
                <c:pt idx="35">
                  <c:v>-1</c:v>
                </c:pt>
                <c:pt idx="36">
                  <c:v>-13</c:v>
                </c:pt>
                <c:pt idx="37">
                  <c:v>-2</c:v>
                </c:pt>
                <c:pt idx="38">
                  <c:v>0</c:v>
                </c:pt>
                <c:pt idx="39">
                  <c:v>-6</c:v>
                </c:pt>
                <c:pt idx="40">
                  <c:v>0</c:v>
                </c:pt>
                <c:pt idx="41">
                  <c:v>-2</c:v>
                </c:pt>
                <c:pt idx="42">
                  <c:v>0</c:v>
                </c:pt>
                <c:pt idx="43">
                  <c:v>-4</c:v>
                </c:pt>
                <c:pt idx="44">
                  <c:v>-3</c:v>
                </c:pt>
                <c:pt idx="45">
                  <c:v>-4</c:v>
                </c:pt>
                <c:pt idx="46">
                  <c:v>-5</c:v>
                </c:pt>
                <c:pt idx="47">
                  <c:v>-8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-3</c:v>
                </c:pt>
                <c:pt idx="52">
                  <c:v>0</c:v>
                </c:pt>
                <c:pt idx="53">
                  <c:v>-1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-1</c:v>
                </c:pt>
                <c:pt idx="58">
                  <c:v>-5</c:v>
                </c:pt>
                <c:pt idx="59">
                  <c:v>-1</c:v>
                </c:pt>
                <c:pt idx="60">
                  <c:v>-2</c:v>
                </c:pt>
                <c:pt idx="61">
                  <c:v>-1</c:v>
                </c:pt>
                <c:pt idx="62">
                  <c:v>-3</c:v>
                </c:pt>
                <c:pt idx="63">
                  <c:v>-1</c:v>
                </c:pt>
                <c:pt idx="64">
                  <c:v>-4</c:v>
                </c:pt>
                <c:pt idx="65">
                  <c:v>-1</c:v>
                </c:pt>
                <c:pt idx="66">
                  <c:v>-3</c:v>
                </c:pt>
                <c:pt idx="67">
                  <c:v>0</c:v>
                </c:pt>
                <c:pt idx="68">
                  <c:v>-2</c:v>
                </c:pt>
                <c:pt idx="69">
                  <c:v>-4</c:v>
                </c:pt>
                <c:pt idx="70">
                  <c:v>-3</c:v>
                </c:pt>
                <c:pt idx="71">
                  <c:v>-2</c:v>
                </c:pt>
                <c:pt idx="72">
                  <c:v>-8</c:v>
                </c:pt>
                <c:pt idx="73">
                  <c:v>0</c:v>
                </c:pt>
                <c:pt idx="74">
                  <c:v>-4</c:v>
                </c:pt>
                <c:pt idx="75">
                  <c:v>-2</c:v>
                </c:pt>
                <c:pt idx="76">
                  <c:v>0</c:v>
                </c:pt>
                <c:pt idx="77">
                  <c:v>-3</c:v>
                </c:pt>
                <c:pt idx="78">
                  <c:v>-2</c:v>
                </c:pt>
                <c:pt idx="79">
                  <c:v>-16</c:v>
                </c:pt>
                <c:pt idx="80">
                  <c:v>-9</c:v>
                </c:pt>
                <c:pt idx="81">
                  <c:v>-1</c:v>
                </c:pt>
                <c:pt idx="82">
                  <c:v>-2</c:v>
                </c:pt>
                <c:pt idx="83">
                  <c:v>-7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-2</c:v>
                </c:pt>
                <c:pt idx="88">
                  <c:v>0</c:v>
                </c:pt>
                <c:pt idx="89">
                  <c:v>-2</c:v>
                </c:pt>
                <c:pt idx="90">
                  <c:v>-8</c:v>
                </c:pt>
                <c:pt idx="91">
                  <c:v>-9</c:v>
                </c:pt>
                <c:pt idx="92">
                  <c:v>-11</c:v>
                </c:pt>
                <c:pt idx="93">
                  <c:v>0</c:v>
                </c:pt>
                <c:pt idx="9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E26-4535-A766-8DCC143FE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4662144"/>
        <c:axId val="254663680"/>
      </c:barChart>
      <c:catAx>
        <c:axId val="254662144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95000"/>
                </a:schemeClr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chemeClr val="tx1"/>
            </a:solidFill>
            <a:prstDash val="solid"/>
          </a:ln>
        </c:spPr>
        <c:txPr>
          <a:bodyPr rot="-21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Franklin Gothic Book"/>
                <a:cs typeface="Calibri" panose="020F0502020204030204" pitchFamily="34" charset="0"/>
              </a:defRPr>
            </a:pPr>
            <a:endParaRPr lang="en-US"/>
          </a:p>
        </c:txPr>
        <c:crossAx val="254663680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254663680"/>
        <c:scaling>
          <c:orientation val="minMax"/>
          <c:min val="-60"/>
        </c:scaling>
        <c:delete val="0"/>
        <c:axPos val="l"/>
        <c:minorGridlines>
          <c:spPr>
            <a:ln>
              <a:noFill/>
            </a:ln>
          </c:spPr>
        </c:minorGridlines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Franklin Gothic Book"/>
                <a:cs typeface="Calibri" panose="020F0502020204030204" pitchFamily="34" charset="0"/>
              </a:defRPr>
            </a:pPr>
            <a:endParaRPr lang="en-US"/>
          </a:p>
        </c:txPr>
        <c:crossAx val="254662144"/>
        <c:crosses val="autoZero"/>
        <c:crossBetween val="between"/>
      </c:valAx>
      <c:spPr>
        <a:solidFill>
          <a:srgbClr val="FFFFFF"/>
        </a:solidFill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Franklin Gothic Book"/>
          <a:ea typeface="Franklin Gothic Book"/>
          <a:cs typeface="Franklin Gothic Book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 orientation="landscape" horizontalDpi="1200" verticalDpi="12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606560105436688E-2"/>
          <c:y val="7.4695234480063807E-2"/>
          <c:w val="0.92425968164558781"/>
          <c:h val="0.83008294950228001"/>
        </c:manualLayout>
      </c:layout>
      <c:lineChart>
        <c:grouping val="standard"/>
        <c:varyColors val="0"/>
        <c:ser>
          <c:idx val="1"/>
          <c:order val="0"/>
          <c:tx>
            <c:strRef>
              <c:f>'IV. Direction Ratings Actions'!$C$32</c:f>
              <c:strCache>
                <c:ptCount val="1"/>
                <c:pt idx="0">
                  <c:v>% Upgrades</c:v>
                </c:pt>
              </c:strCache>
            </c:strRef>
          </c:tx>
          <c:spPr>
            <a:ln w="25400">
              <a:solidFill>
                <a:srgbClr val="8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808080"/>
              </a:solidFill>
              <a:ln>
                <a:solidFill>
                  <a:srgbClr val="808080"/>
                </a:solidFill>
                <a:prstDash val="solid"/>
              </a:ln>
            </c:spPr>
          </c:marker>
          <c:dLbls>
            <c:dLbl>
              <c:idx val="7"/>
              <c:layout>
                <c:manualLayout>
                  <c:x val="-2.8169630855277249E-2"/>
                  <c:y val="-9.04790323093938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284-40C5-8134-84A224DCC4D9}"/>
                </c:ext>
              </c:extLst>
            </c:dLbl>
            <c:dLbl>
              <c:idx val="10"/>
              <c:layout>
                <c:manualLayout>
                  <c:x val="-2.1129856128068468E-2"/>
                  <c:y val="-7.381236017465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284-40C5-8134-84A224DCC4D9}"/>
                </c:ext>
              </c:extLst>
            </c:dLbl>
            <c:dLbl>
              <c:idx val="13"/>
              <c:layout>
                <c:manualLayout>
                  <c:x val="-2.5353720964393707E-2"/>
                  <c:y val="-8.21456962420264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284-40C5-8134-84A224DCC4D9}"/>
                </c:ext>
              </c:extLst>
            </c:dLbl>
            <c:dLbl>
              <c:idx val="15"/>
              <c:layout>
                <c:manualLayout>
                  <c:x val="-2.6761675909835452E-2"/>
                  <c:y val="6.36876849369045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84-40C5-8134-84A224DCC4D9}"/>
                </c:ext>
              </c:extLst>
            </c:dLbl>
            <c:dLbl>
              <c:idx val="17"/>
              <c:layout>
                <c:manualLayout>
                  <c:x val="-1.4220889000256743E-2"/>
                  <c:y val="-5.33591737328897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0E-4C4B-A921-A3CA6EE7ABCE}"/>
                </c:ext>
              </c:extLst>
            </c:dLbl>
            <c:dLbl>
              <c:idx val="18"/>
              <c:layout>
                <c:manualLayout>
                  <c:x val="-2.6761675909835452E-2"/>
                  <c:y val="-0.1613123888820174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284-40C5-8134-84A224DCC4D9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'IV. Direction Ratings Actions'!$H$28:$AA$28</c:f>
              <c:numCache>
                <c:formatCode>General</c:formatCode>
                <c:ptCount val="2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</c:numCache>
            </c:numRef>
          </c:cat>
          <c:val>
            <c:numRef>
              <c:f>'IV. Direction Ratings Actions'!$H$32:$AA$32</c:f>
              <c:numCache>
                <c:formatCode>0.0%</c:formatCode>
                <c:ptCount val="20"/>
                <c:pt idx="0">
                  <c:v>0.60330578512396693</c:v>
                </c:pt>
                <c:pt idx="1">
                  <c:v>0.60909090909090913</c:v>
                </c:pt>
                <c:pt idx="2">
                  <c:v>0.60330578512396693</c:v>
                </c:pt>
                <c:pt idx="3">
                  <c:v>0.48</c:v>
                </c:pt>
                <c:pt idx="4">
                  <c:v>0.40350877192982454</c:v>
                </c:pt>
                <c:pt idx="5">
                  <c:v>0.36249999999999999</c:v>
                </c:pt>
                <c:pt idx="6">
                  <c:v>0.65</c:v>
                </c:pt>
                <c:pt idx="7">
                  <c:v>0.48684210526315791</c:v>
                </c:pt>
                <c:pt idx="8">
                  <c:v>0.75</c:v>
                </c:pt>
                <c:pt idx="9">
                  <c:v>0.97169811320754718</c:v>
                </c:pt>
                <c:pt idx="10">
                  <c:v>0.7</c:v>
                </c:pt>
                <c:pt idx="11">
                  <c:v>0.73134328358208955</c:v>
                </c:pt>
                <c:pt idx="12">
                  <c:v>0.73076923076923073</c:v>
                </c:pt>
                <c:pt idx="13">
                  <c:v>0.44086021505376344</c:v>
                </c:pt>
                <c:pt idx="14">
                  <c:v>0.61111111111111116</c:v>
                </c:pt>
                <c:pt idx="15">
                  <c:v>0.20338983050847459</c:v>
                </c:pt>
                <c:pt idx="16">
                  <c:v>0.38461538461538464</c:v>
                </c:pt>
                <c:pt idx="17">
                  <c:v>0.7142857142857143</c:v>
                </c:pt>
                <c:pt idx="18">
                  <c:v>0.37209302325581395</c:v>
                </c:pt>
                <c:pt idx="19">
                  <c:v>0.55555555555555558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66-45A5-888E-6ADA2E87D04C}"/>
            </c:ext>
          </c:extLst>
        </c:ser>
        <c:ser>
          <c:idx val="2"/>
          <c:order val="2"/>
          <c:tx>
            <c:strRef>
              <c:f>'IV. Direction Ratings Actions'!$C$35</c:f>
              <c:strCache>
                <c:ptCount val="1"/>
                <c:pt idx="0">
                  <c:v>Upgrades = Downgrades</c:v>
                </c:pt>
              </c:strCache>
            </c:strRef>
          </c:tx>
          <c:spPr>
            <a:ln>
              <a:solidFill>
                <a:srgbClr val="0070C0"/>
              </a:solidFill>
              <a:prstDash val="sysDash"/>
            </a:ln>
          </c:spPr>
          <c:marker>
            <c:symbol val="none"/>
          </c:marker>
          <c:cat>
            <c:numRef>
              <c:f>'IV. Direction Ratings Actions'!$H$28:$AA$28</c:f>
              <c:numCache>
                <c:formatCode>General</c:formatCode>
                <c:ptCount val="2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</c:numCache>
            </c:numRef>
          </c:cat>
          <c:val>
            <c:numRef>
              <c:f>'IV. Direction Ratings Actions'!$H$35:$AA$35</c:f>
              <c:numCache>
                <c:formatCode>0%</c:formatCode>
                <c:ptCount val="20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0.5</c:v>
                </c:pt>
                <c:pt idx="19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66-45A5-888E-6ADA2E87D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8932096"/>
        <c:axId val="256582400"/>
      </c:lineChart>
      <c:lineChart>
        <c:grouping val="standard"/>
        <c:varyColors val="0"/>
        <c:ser>
          <c:idx val="0"/>
          <c:order val="1"/>
          <c:tx>
            <c:strRef>
              <c:f>'IV. Direction Ratings Actions'!$C$33</c:f>
              <c:strCache>
                <c:ptCount val="1"/>
                <c:pt idx="0">
                  <c:v>Total Rating Activity</c:v>
                </c:pt>
              </c:strCache>
            </c:strRef>
          </c:tx>
          <c:spPr>
            <a:ln w="38100">
              <a:solidFill>
                <a:srgbClr val="CCCCFF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CCCCFF"/>
              </a:solidFill>
              <a:ln>
                <a:solidFill>
                  <a:srgbClr val="CCCCFF"/>
                </a:solidFill>
                <a:prstDash val="solid"/>
              </a:ln>
            </c:spPr>
          </c:marker>
          <c:dLbls>
            <c:dLbl>
              <c:idx val="1"/>
              <c:layout>
                <c:manualLayout>
                  <c:x val="-1.8934105584519943E-2"/>
                  <c:y val="-6.18918488298388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E9-4479-987D-4934AB92A43A}"/>
                </c:ext>
              </c:extLst>
            </c:dLbl>
            <c:dLbl>
              <c:idx val="2"/>
              <c:layout>
                <c:manualLayout>
                  <c:x val="1.9356608934968192E-4"/>
                  <c:y val="-5.354004381235052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284-40C5-8134-84A224DCC4D9}"/>
                </c:ext>
              </c:extLst>
            </c:dLbl>
            <c:dLbl>
              <c:idx val="5"/>
              <c:layout>
                <c:manualLayout>
                  <c:x val="-2.0684742812639444E-2"/>
                  <c:y val="0.2282864922199777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E9-4479-987D-4934AB92A43A}"/>
                </c:ext>
              </c:extLst>
            </c:dLbl>
            <c:dLbl>
              <c:idx val="7"/>
              <c:layout>
                <c:manualLayout>
                  <c:x val="-1.6460921979461699E-2"/>
                  <c:y val="8.26757190180143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E9-4479-987D-4934AB92A43A}"/>
                </c:ext>
              </c:extLst>
            </c:dLbl>
            <c:dLbl>
              <c:idx val="8"/>
              <c:layout>
                <c:manualLayout>
                  <c:x val="-2.4040886124714875E-2"/>
                  <c:y val="-5.11873527517561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84-40C5-8134-84A224DCC4D9}"/>
                </c:ext>
              </c:extLst>
            </c:dLbl>
            <c:dLbl>
              <c:idx val="9"/>
              <c:layout>
                <c:manualLayout>
                  <c:x val="-2.5149622928601716E-2"/>
                  <c:y val="-4.28540166843887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284-40C5-8134-84A224DCC4D9}"/>
                </c:ext>
              </c:extLst>
            </c:dLbl>
            <c:dLbl>
              <c:idx val="13"/>
              <c:layout>
                <c:manualLayout>
                  <c:x val="-1.7813468481875115E-2"/>
                  <c:y val="-4.89678595558538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A66-45A5-888E-6ADA2E87D04C}"/>
                </c:ext>
              </c:extLst>
            </c:dLbl>
            <c:dLbl>
              <c:idx val="14"/>
              <c:layout>
                <c:manualLayout>
                  <c:x val="-2.8264750961040114E-2"/>
                  <c:y val="9.04793603934909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284-40C5-8134-84A224DCC4D9}"/>
                </c:ext>
              </c:extLst>
            </c:dLbl>
            <c:dLbl>
              <c:idx val="15"/>
              <c:layout>
                <c:manualLayout>
                  <c:x val="-1.6460921979461699E-2"/>
                  <c:y val="3.87736586380682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E9-4479-987D-4934AB92A43A}"/>
                </c:ext>
              </c:extLst>
            </c:dLbl>
            <c:dLbl>
              <c:idx val="17"/>
              <c:layout>
                <c:manualLayout>
                  <c:x val="-1.3982331377405672E-2"/>
                  <c:y val="4.91026807291712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A0-4FF0-BD60-706C660B470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'IV. Direction Ratings Actions'!$H$28:$Y$28</c:f>
              <c:numCache>
                <c:formatCode>General</c:formatCod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numCache>
            </c:numRef>
          </c:cat>
          <c:val>
            <c:numRef>
              <c:f>'IV. Direction Ratings Actions'!$H$33:$AA$33</c:f>
              <c:numCache>
                <c:formatCode>General</c:formatCode>
                <c:ptCount val="20"/>
                <c:pt idx="0">
                  <c:v>121</c:v>
                </c:pt>
                <c:pt idx="1">
                  <c:v>110</c:v>
                </c:pt>
                <c:pt idx="2">
                  <c:v>121</c:v>
                </c:pt>
                <c:pt idx="3">
                  <c:v>50</c:v>
                </c:pt>
                <c:pt idx="4">
                  <c:v>57</c:v>
                </c:pt>
                <c:pt idx="5">
                  <c:v>80</c:v>
                </c:pt>
                <c:pt idx="6">
                  <c:v>60</c:v>
                </c:pt>
                <c:pt idx="7">
                  <c:v>76</c:v>
                </c:pt>
                <c:pt idx="8">
                  <c:v>80</c:v>
                </c:pt>
                <c:pt idx="9">
                  <c:v>106</c:v>
                </c:pt>
                <c:pt idx="10">
                  <c:v>50</c:v>
                </c:pt>
                <c:pt idx="11">
                  <c:v>67</c:v>
                </c:pt>
                <c:pt idx="12">
                  <c:v>52</c:v>
                </c:pt>
                <c:pt idx="13">
                  <c:v>93</c:v>
                </c:pt>
                <c:pt idx="14">
                  <c:v>90</c:v>
                </c:pt>
                <c:pt idx="15">
                  <c:v>59</c:v>
                </c:pt>
                <c:pt idx="16">
                  <c:v>52</c:v>
                </c:pt>
                <c:pt idx="17">
                  <c:v>35</c:v>
                </c:pt>
                <c:pt idx="18">
                  <c:v>43</c:v>
                </c:pt>
                <c:pt idx="19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66-45A5-888E-6ADA2E87D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6583936"/>
        <c:axId val="256593920"/>
      </c:lineChart>
      <c:catAx>
        <c:axId val="25893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2565824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56582400"/>
        <c:scaling>
          <c:orientation val="minMax"/>
          <c:max val="1"/>
          <c:min val="0"/>
        </c:scaling>
        <c:delete val="0"/>
        <c:axPos val="l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258932096"/>
        <c:crosses val="autoZero"/>
        <c:crossBetween val="between"/>
        <c:majorUnit val="0.25"/>
      </c:valAx>
      <c:catAx>
        <c:axId val="2565839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56593920"/>
        <c:crosses val="autoZero"/>
        <c:auto val="0"/>
        <c:lblAlgn val="ctr"/>
        <c:lblOffset val="100"/>
        <c:noMultiLvlLbl val="0"/>
      </c:catAx>
      <c:valAx>
        <c:axId val="25659392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256583936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+mn-lt"/>
          <a:ea typeface="Franklin Gothic Book"/>
          <a:cs typeface="Franklin Gothic Book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178" r="0.75000000000000178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://www.eei.org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76201</xdr:colOff>
      <xdr:row>1</xdr:row>
      <xdr:rowOff>142876</xdr:rowOff>
    </xdr:from>
    <xdr:to>
      <xdr:col>3</xdr:col>
      <xdr:colOff>1190625</xdr:colOff>
      <xdr:row>5</xdr:row>
      <xdr:rowOff>35720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076594-3555-4170-8F00-391BA70223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49670"/>
        <a:stretch/>
      </xdr:blipFill>
      <xdr:spPr>
        <a:xfrm>
          <a:off x="704851" y="333376"/>
          <a:ext cx="1428749" cy="65484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36</xdr:row>
      <xdr:rowOff>9525</xdr:rowOff>
    </xdr:from>
    <xdr:to>
      <xdr:col>20</xdr:col>
      <xdr:colOff>0</xdr:colOff>
      <xdr:row>55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6BDAD3-122A-4152-9BE7-51AD3ACBC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15</xdr:row>
      <xdr:rowOff>95250</xdr:rowOff>
    </xdr:from>
    <xdr:to>
      <xdr:col>21</xdr:col>
      <xdr:colOff>0</xdr:colOff>
      <xdr:row>34</xdr:row>
      <xdr:rowOff>152399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2146A13-4E4E-45DB-A4F0-88964DD383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47624</xdr:colOff>
      <xdr:row>36</xdr:row>
      <xdr:rowOff>123825</xdr:rowOff>
    </xdr:from>
    <xdr:to>
      <xdr:col>12</xdr:col>
      <xdr:colOff>0</xdr:colOff>
      <xdr:row>54</xdr:row>
      <xdr:rowOff>57150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7FE4B6F-A124-4CB4-917D-86500F815D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1</xdr:row>
      <xdr:rowOff>0</xdr:rowOff>
    </xdr:from>
    <xdr:to>
      <xdr:col>19</xdr:col>
      <xdr:colOff>123825</xdr:colOff>
      <xdr:row>1</xdr:row>
      <xdr:rowOff>0</xdr:rowOff>
    </xdr:to>
    <xdr:graphicFrame macro="">
      <xdr:nvGraphicFramePr>
        <xdr:cNvPr id="15565" name="Chart 1">
          <a:extLst>
            <a:ext uri="{FF2B5EF4-FFF2-40B4-BE49-F238E27FC236}">
              <a16:creationId xmlns:a16="http://schemas.microsoft.com/office/drawing/2014/main" id="{00000000-0008-0000-0000-0000CD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</xdr:colOff>
      <xdr:row>5</xdr:row>
      <xdr:rowOff>0</xdr:rowOff>
    </xdr:from>
    <xdr:to>
      <xdr:col>25</xdr:col>
      <xdr:colOff>0</xdr:colOff>
      <xdr:row>25</xdr:row>
      <xdr:rowOff>0</xdr:rowOff>
    </xdr:to>
    <xdr:graphicFrame macro="">
      <xdr:nvGraphicFramePr>
        <xdr:cNvPr id="15566" name="Chart 2">
          <a:extLst>
            <a:ext uri="{FF2B5EF4-FFF2-40B4-BE49-F238E27FC236}">
              <a16:creationId xmlns:a16="http://schemas.microsoft.com/office/drawing/2014/main" id="{00000000-0008-0000-0000-0000CE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15</xdr:col>
      <xdr:colOff>0</xdr:colOff>
      <xdr:row>24</xdr:row>
      <xdr:rowOff>152399</xdr:rowOff>
    </xdr:to>
    <xdr:graphicFrame macro="">
      <xdr:nvGraphicFramePr>
        <xdr:cNvPr id="18539" name="Chart 1">
          <a:extLst>
            <a:ext uri="{FF2B5EF4-FFF2-40B4-BE49-F238E27FC236}">
              <a16:creationId xmlns:a16="http://schemas.microsoft.com/office/drawing/2014/main" id="{00000000-0008-0000-0200-00006B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://www.eei.org/whatwedo/DataAnalysis/IndusFinanAnalysis/Pages/QtrlyFinancialUpdates.aspx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eei.org/" TargetMode="External"/><Relationship Id="rId1" Type="http://schemas.openxmlformats.org/officeDocument/2006/relationships/hyperlink" Target="mailto:magnew@eei.org" TargetMode="External"/><Relationship Id="rId6" Type="http://schemas.openxmlformats.org/officeDocument/2006/relationships/hyperlink" Target="https://www.eei.org/" TargetMode="External"/><Relationship Id="rId5" Type="http://schemas.openxmlformats.org/officeDocument/2006/relationships/hyperlink" Target="https://www.eei.org/issues-and-policy/finance-and-tax" TargetMode="External"/><Relationship Id="rId4" Type="http://schemas.openxmlformats.org/officeDocument/2006/relationships/hyperlink" Target="mailto:mbuckley@eei.or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F1859-FD5F-42D9-AFB6-79A74257CA05}">
  <sheetPr>
    <tabColor rgb="FFFFC000"/>
    <outlinePr summaryBelow="0" summaryRight="0"/>
    <pageSetUpPr fitToPage="1"/>
  </sheetPr>
  <dimension ref="B1:N43"/>
  <sheetViews>
    <sheetView showGridLines="0" tabSelected="1" zoomScaleNormal="100" workbookViewId="0"/>
  </sheetViews>
  <sheetFormatPr defaultColWidth="0" defaultRowHeight="0" customHeight="1" zeroHeight="1"/>
  <cols>
    <col min="1" max="3" width="4.7109375" style="45" customWidth="1"/>
    <col min="4" max="4" width="24.7109375" style="45" customWidth="1"/>
    <col min="5" max="14" width="3.7109375" style="45" customWidth="1"/>
    <col min="15" max="16384" width="9.28515625" style="45" hidden="1"/>
  </cols>
  <sheetData>
    <row r="1" spans="2:14" s="33" customFormat="1" ht="15" customHeight="1"/>
    <row r="2" spans="2:14" s="33" customFormat="1" ht="15" customHeight="1">
      <c r="B2" s="34"/>
      <c r="C2" s="34"/>
      <c r="D2" s="34"/>
    </row>
    <row r="3" spans="2:14" s="33" customFormat="1" ht="15" customHeight="1">
      <c r="B3" s="34"/>
      <c r="C3" s="34"/>
      <c r="D3" s="34"/>
      <c r="F3" s="35"/>
      <c r="G3" s="215" t="s">
        <v>303</v>
      </c>
      <c r="H3" s="215"/>
      <c r="I3" s="215"/>
      <c r="J3" s="215"/>
      <c r="K3" s="215"/>
      <c r="L3" s="215"/>
      <c r="M3" s="35"/>
    </row>
    <row r="4" spans="2:14" s="33" customFormat="1" ht="15" customHeight="1">
      <c r="B4" s="34"/>
      <c r="C4" s="34"/>
      <c r="D4" s="34"/>
      <c r="F4" s="35"/>
      <c r="G4" s="35"/>
      <c r="H4" s="35"/>
      <c r="I4" s="35"/>
      <c r="J4" s="35"/>
      <c r="K4" s="35"/>
    </row>
    <row r="5" spans="2:14" s="33" customFormat="1" ht="15" customHeight="1">
      <c r="B5" s="34"/>
      <c r="C5" s="34"/>
      <c r="D5" s="34"/>
      <c r="F5" s="36"/>
      <c r="G5" s="216" t="str">
        <f>Quarter_EOP_Current_Full</f>
        <v>2024 Q3</v>
      </c>
      <c r="H5" s="216"/>
      <c r="I5" s="216"/>
      <c r="J5" s="216"/>
      <c r="K5" s="216"/>
      <c r="L5" s="216"/>
      <c r="M5" s="36"/>
    </row>
    <row r="6" spans="2:14" s="33" customFormat="1" ht="15" customHeight="1">
      <c r="B6" s="34"/>
      <c r="C6" s="37"/>
      <c r="D6" s="37"/>
      <c r="E6" s="35"/>
      <c r="F6" s="36"/>
      <c r="G6" s="36"/>
      <c r="H6" s="36"/>
      <c r="I6" s="36"/>
      <c r="J6" s="36"/>
      <c r="K6" s="36"/>
    </row>
    <row r="7" spans="2:14" s="38" customFormat="1" ht="8.1" customHeight="1">
      <c r="B7" s="35"/>
      <c r="C7" s="35"/>
      <c r="D7" s="35"/>
      <c r="E7" s="35"/>
      <c r="K7" s="33"/>
    </row>
    <row r="8" spans="2:14" s="33" customFormat="1" ht="15" customHeight="1">
      <c r="B8" s="217" t="s">
        <v>277</v>
      </c>
      <c r="C8" s="217"/>
      <c r="D8" s="217"/>
      <c r="E8" s="217"/>
      <c r="F8" s="217"/>
      <c r="G8" s="217"/>
      <c r="H8" s="217"/>
      <c r="I8" s="217"/>
      <c r="J8" s="217"/>
      <c r="K8" s="217"/>
      <c r="L8" s="39"/>
    </row>
    <row r="9" spans="2:14" s="41" customFormat="1" ht="8.1" customHeight="1" thickBot="1">
      <c r="B9" s="40"/>
    </row>
    <row r="10" spans="2:14" s="180" customFormat="1" ht="9.9499999999999993" customHeight="1"/>
    <row r="11" spans="2:14" s="43" customFormat="1" ht="20.100000000000001" customHeight="1">
      <c r="B11" s="42" t="s">
        <v>278</v>
      </c>
      <c r="K11" s="44" t="s">
        <v>279</v>
      </c>
    </row>
    <row r="12" spans="2:14" s="181" customFormat="1" ht="9.9499999999999993" customHeight="1">
      <c r="D12" s="182"/>
    </row>
    <row r="13" spans="2:14" s="181" customFormat="1" ht="15" customHeight="1">
      <c r="C13" s="204" t="s">
        <v>280</v>
      </c>
      <c r="D13" s="205" t="s">
        <v>346</v>
      </c>
    </row>
    <row r="14" spans="2:14" s="181" customFormat="1" ht="15" customHeight="1">
      <c r="C14" s="204" t="s">
        <v>281</v>
      </c>
      <c r="D14" s="205" t="s">
        <v>327</v>
      </c>
      <c r="N14" s="183"/>
    </row>
    <row r="15" spans="2:14" s="181" customFormat="1" ht="15" customHeight="1">
      <c r="C15" s="204" t="s">
        <v>282</v>
      </c>
      <c r="D15" s="205" t="s">
        <v>326</v>
      </c>
      <c r="N15" s="183"/>
    </row>
    <row r="16" spans="2:14" s="181" customFormat="1" ht="15" customHeight="1">
      <c r="C16" s="204" t="s">
        <v>283</v>
      </c>
      <c r="D16" s="205" t="s">
        <v>109</v>
      </c>
      <c r="N16" s="183"/>
    </row>
    <row r="17" spans="2:14" s="181" customFormat="1" ht="15" customHeight="1">
      <c r="C17" s="204" t="s">
        <v>284</v>
      </c>
      <c r="D17" s="205" t="s">
        <v>334</v>
      </c>
      <c r="N17" s="183"/>
    </row>
    <row r="18" spans="2:14" s="181" customFormat="1" ht="15" customHeight="1">
      <c r="C18" s="204" t="s">
        <v>285</v>
      </c>
      <c r="D18" s="205" t="s">
        <v>345</v>
      </c>
      <c r="N18" s="183"/>
    </row>
    <row r="19" spans="2:14" s="181" customFormat="1" ht="9.9499999999999993" customHeight="1">
      <c r="D19" s="184"/>
    </row>
    <row r="20" spans="2:14" s="43" customFormat="1" ht="20.100000000000001" customHeight="1">
      <c r="B20" s="42" t="s">
        <v>286</v>
      </c>
    </row>
    <row r="21" spans="2:14" s="185" customFormat="1" ht="6" customHeight="1">
      <c r="E21" s="186"/>
    </row>
    <row r="22" spans="2:14" s="183" customFormat="1" ht="11.1" customHeight="1">
      <c r="C22" s="187" t="s">
        <v>287</v>
      </c>
      <c r="D22" s="187"/>
    </row>
    <row r="23" spans="2:14" s="188" customFormat="1" ht="11.1" customHeight="1">
      <c r="D23" s="180" t="s">
        <v>288</v>
      </c>
    </row>
    <row r="24" spans="2:14" s="180" customFormat="1" ht="11.1" customHeight="1">
      <c r="D24" s="180" t="s">
        <v>289</v>
      </c>
    </row>
    <row r="25" spans="2:14" s="180" customFormat="1" ht="11.1" customHeight="1">
      <c r="D25" s="189" t="s">
        <v>290</v>
      </c>
      <c r="E25" s="189"/>
    </row>
    <row r="26" spans="2:14" s="190" customFormat="1" ht="6" customHeight="1"/>
    <row r="27" spans="2:14" s="183" customFormat="1" ht="11.1" customHeight="1">
      <c r="C27" s="187" t="s">
        <v>291</v>
      </c>
      <c r="D27" s="187"/>
    </row>
    <row r="28" spans="2:14" s="183" customFormat="1" ht="11.1" customHeight="1">
      <c r="C28" s="188"/>
      <c r="D28" s="180" t="s">
        <v>292</v>
      </c>
    </row>
    <row r="29" spans="2:14" s="183" customFormat="1" ht="11.1" customHeight="1">
      <c r="C29" s="180"/>
      <c r="D29" s="180" t="s">
        <v>293</v>
      </c>
    </row>
    <row r="30" spans="2:14" s="183" customFormat="1" ht="11.1" customHeight="1">
      <c r="C30" s="180"/>
      <c r="D30" s="189" t="s">
        <v>294</v>
      </c>
    </row>
    <row r="31" spans="2:14" s="190" customFormat="1" ht="6" customHeight="1"/>
    <row r="32" spans="2:14" s="183" customFormat="1" ht="11.1" customHeight="1">
      <c r="C32" s="187" t="s">
        <v>295</v>
      </c>
      <c r="D32" s="187"/>
    </row>
    <row r="33" spans="2:11" s="188" customFormat="1" ht="11.1" customHeight="1">
      <c r="D33" s="180" t="s">
        <v>296</v>
      </c>
    </row>
    <row r="34" spans="2:11" s="180" customFormat="1" ht="11.1" customHeight="1">
      <c r="D34" s="180" t="s">
        <v>297</v>
      </c>
    </row>
    <row r="35" spans="2:11" s="180" customFormat="1" ht="11.1" customHeight="1">
      <c r="D35" s="189" t="s">
        <v>298</v>
      </c>
      <c r="E35" s="189"/>
    </row>
    <row r="36" spans="2:11" s="185" customFormat="1" ht="6" customHeight="1"/>
    <row r="37" spans="2:11" s="43" customFormat="1" ht="20.100000000000001" customHeight="1">
      <c r="B37" s="42" t="s">
        <v>299</v>
      </c>
      <c r="K37" s="44" t="s">
        <v>300</v>
      </c>
    </row>
    <row r="38" spans="2:11" s="185" customFormat="1" ht="6" customHeight="1">
      <c r="E38" s="186"/>
    </row>
    <row r="39" spans="2:11" s="183" customFormat="1" ht="12" customHeight="1">
      <c r="B39" s="191"/>
      <c r="C39" s="218" t="s">
        <v>301</v>
      </c>
      <c r="D39" s="218"/>
      <c r="E39" s="218"/>
    </row>
    <row r="40" spans="2:11" s="183" customFormat="1" ht="6" customHeight="1">
      <c r="B40" s="191"/>
      <c r="C40" s="192"/>
      <c r="D40" s="192"/>
    </row>
    <row r="41" spans="2:11" s="183" customFormat="1" ht="12" customHeight="1">
      <c r="B41" s="191"/>
      <c r="C41" s="218" t="s">
        <v>302</v>
      </c>
      <c r="D41" s="218"/>
      <c r="E41" s="218"/>
    </row>
    <row r="42" spans="2:11" s="185" customFormat="1" ht="6" customHeight="1">
      <c r="B42" s="193"/>
    </row>
    <row r="43" spans="2:11" s="43" customFormat="1" ht="20.100000000000001" customHeight="1">
      <c r="B43" s="42"/>
      <c r="K43" s="44"/>
    </row>
  </sheetData>
  <mergeCells count="5">
    <mergeCell ref="G3:L3"/>
    <mergeCell ref="G5:L5"/>
    <mergeCell ref="B8:K8"/>
    <mergeCell ref="C39:E39"/>
    <mergeCell ref="C41:E41"/>
  </mergeCells>
  <hyperlinks>
    <hyperlink ref="D25" r:id="rId1" xr:uid="{37C1E234-0689-47FD-B6F2-A59034B9CC85}"/>
    <hyperlink ref="C39" r:id="rId2" xr:uid="{EA992A17-86FF-4E17-8C6F-991067AA2030}"/>
    <hyperlink ref="C41" r:id="rId3" location="Quarterly" display="Quarterly Financial Updates (Recent)" xr:uid="{FF673C5F-57F4-47A1-9432-260168BC678A}"/>
    <hyperlink ref="D35" r:id="rId4" display="mbuckley@eei.org" xr:uid="{6D7CCD76-885B-4115-865D-7085E809DD82}"/>
    <hyperlink ref="C41:D41" r:id="rId5" display="Quarterly Financial Updates" xr:uid="{9DE09894-89F4-43F2-9DA3-2E6F6AEE74FB}"/>
    <hyperlink ref="C39:D39" r:id="rId6" display="Edison Electric Institute (EEI)" xr:uid="{AB8B945C-ADA6-42B3-9FDC-E4E7AA167E6E}"/>
    <hyperlink ref="D13" location="'I. S&amp;P Ratings Distribution'!A1" display="S&amp;P Ratings Distribution" xr:uid="{A8E68765-4891-4012-A84F-4AA2B31516E7}"/>
    <hyperlink ref="D14" location="'II. Upgrades &amp; Downgrades'!A1" display="Upgrades &amp; Downgrades" xr:uid="{369DAFFF-AA27-406B-ADFF-A53B3B11AC86}"/>
    <hyperlink ref="D15" location="'III. Total Ratings Actions'!A1" display="Total Ratings Actions" xr:uid="{0B99316E-3F9C-4278-8065-932667EFBFBA}"/>
    <hyperlink ref="D16" location="'IV. Direction Ratings Actions'!A1" display="Direction of Ratings Actions" xr:uid="{4EA3177D-FEC3-4DDA-B4EF-02AEBBD0B34C}"/>
    <hyperlink ref="D17" location="'V. S&amp;P Ratings by Category'!A1" display="S&amp;P Ratings by Category" xr:uid="{87A0A309-94EF-4D59-AAEB-6F62BF51E4E0}"/>
    <hyperlink ref="D18" location="'VI. Credit Ratings Scales'!A1" display="Credit Ratings Scales" xr:uid="{65004B69-BFCD-46C1-A4BF-CC8CFC5C0E21}"/>
  </hyperlinks>
  <printOptions horizontalCentered="1"/>
  <pageMargins left="0.7" right="0.7" top="0.75" bottom="0.75" header="0.3" footer="0.3"/>
  <pageSetup orientation="portrait" r:id="rId7"/>
  <drawing r:id="rId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FD026-7B09-458A-A132-7B33361A47FE}">
  <sheetPr>
    <tabColor rgb="FFFFFF00"/>
  </sheetPr>
  <dimension ref="B2:L26"/>
  <sheetViews>
    <sheetView showGridLines="0" zoomScaleNormal="100" workbookViewId="0"/>
  </sheetViews>
  <sheetFormatPr defaultColWidth="8.85546875" defaultRowHeight="18" customHeight="1"/>
  <cols>
    <col min="1" max="1" width="2.7109375" style="46" customWidth="1"/>
    <col min="2" max="2" width="26.7109375" style="46" customWidth="1"/>
    <col min="3" max="3" width="21.7109375" style="46" customWidth="1"/>
    <col min="4" max="4" width="2.7109375" style="46" customWidth="1"/>
    <col min="5" max="5" width="26.7109375" style="46" customWidth="1"/>
    <col min="6" max="6" width="21.7109375" style="46" customWidth="1"/>
    <col min="7" max="7" width="2.7109375" style="46" customWidth="1"/>
    <col min="8" max="8" width="26.7109375" style="46" customWidth="1"/>
    <col min="9" max="9" width="21.7109375" style="46" customWidth="1"/>
    <col min="10" max="10" width="2.7109375" style="46" customWidth="1"/>
    <col min="11" max="11" width="26.7109375" style="46" customWidth="1"/>
    <col min="12" max="12" width="21.7109375" style="46" customWidth="1"/>
    <col min="13" max="13" width="2.7109375" style="46" customWidth="1"/>
    <col min="14" max="16384" width="8.85546875" style="46"/>
  </cols>
  <sheetData>
    <row r="2" spans="2:12" ht="18" customHeight="1">
      <c r="B2" s="236" t="s">
        <v>304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</row>
    <row r="4" spans="2:12" ht="18" customHeight="1">
      <c r="B4" s="238" t="s">
        <v>305</v>
      </c>
      <c r="C4" s="238"/>
      <c r="E4" s="238" t="s">
        <v>306</v>
      </c>
      <c r="F4" s="238"/>
      <c r="H4" s="239" t="s">
        <v>307</v>
      </c>
      <c r="I4" s="239"/>
      <c r="K4" s="240" t="s">
        <v>308</v>
      </c>
      <c r="L4" s="240"/>
    </row>
    <row r="6" spans="2:12" ht="18" customHeight="1">
      <c r="B6" s="47" t="s">
        <v>309</v>
      </c>
      <c r="C6" s="48" t="s">
        <v>359</v>
      </c>
      <c r="E6" s="47" t="s">
        <v>310</v>
      </c>
      <c r="F6" s="49">
        <v>45565</v>
      </c>
      <c r="H6" s="47" t="s">
        <v>311</v>
      </c>
      <c r="I6" s="50" t="str">
        <f>IF(Month_EOP_Current="12","Q4",IF(Month_EOP_Current="9","Q3",IF(Month_EOP_Current="6","Q2",IF(Month_EOP_Current="3","Q1",""))))</f>
        <v>Q3</v>
      </c>
      <c r="K6" s="47" t="s">
        <v>312</v>
      </c>
      <c r="L6" s="51" t="s">
        <v>358</v>
      </c>
    </row>
    <row r="7" spans="2:12" ht="18" customHeight="1">
      <c r="B7" s="47" t="s">
        <v>352</v>
      </c>
      <c r="C7" s="49">
        <v>45291</v>
      </c>
      <c r="H7" s="47" t="s">
        <v>313</v>
      </c>
      <c r="I7" s="52" t="str">
        <f>Date_Current_Year&amp;" "&amp;Quarter_EOP_Current</f>
        <v>2024 Q3</v>
      </c>
    </row>
    <row r="8" spans="2:12" ht="18" customHeight="1">
      <c r="K8" s="47" t="s">
        <v>314</v>
      </c>
      <c r="L8" s="53" t="s">
        <v>353</v>
      </c>
    </row>
    <row r="9" spans="2:12" ht="18" customHeight="1">
      <c r="H9" s="47" t="s">
        <v>315</v>
      </c>
      <c r="I9" s="52" t="str">
        <f>TEXT(Date_EOP_Current,"M")</f>
        <v>9</v>
      </c>
      <c r="L9" s="54"/>
    </row>
    <row r="10" spans="2:12" ht="18" customHeight="1">
      <c r="L10" s="54"/>
    </row>
    <row r="11" spans="2:12" ht="18" customHeight="1">
      <c r="L11" s="55"/>
    </row>
    <row r="12" spans="2:12" ht="18" customHeight="1">
      <c r="L12" s="56"/>
    </row>
    <row r="14" spans="2:12" ht="18" customHeight="1">
      <c r="B14" s="57"/>
      <c r="K14" s="47" t="s">
        <v>316</v>
      </c>
      <c r="L14" s="53" t="s">
        <v>317</v>
      </c>
    </row>
    <row r="15" spans="2:12" ht="18" customHeight="1">
      <c r="L15" s="54"/>
    </row>
    <row r="16" spans="2:12" ht="18" customHeight="1">
      <c r="L16" s="54"/>
    </row>
    <row r="17" spans="11:12" ht="18" customHeight="1">
      <c r="L17" s="55"/>
    </row>
    <row r="18" spans="11:12" ht="18" customHeight="1">
      <c r="L18" s="56"/>
    </row>
    <row r="20" spans="11:12" ht="18" customHeight="1">
      <c r="K20" s="47" t="s">
        <v>318</v>
      </c>
      <c r="L20" s="53"/>
    </row>
    <row r="21" spans="11:12" ht="18" customHeight="1">
      <c r="K21" s="47"/>
      <c r="L21" s="54"/>
    </row>
    <row r="22" spans="11:12" ht="18" customHeight="1">
      <c r="K22" s="47"/>
      <c r="L22" s="54"/>
    </row>
    <row r="23" spans="11:12" ht="18" customHeight="1">
      <c r="K23" s="47"/>
      <c r="L23" s="54"/>
    </row>
    <row r="24" spans="11:12" ht="18" customHeight="1">
      <c r="K24" s="47"/>
      <c r="L24" s="56"/>
    </row>
    <row r="26" spans="11:12" ht="18" customHeight="1">
      <c r="K26" s="235" t="s">
        <v>319</v>
      </c>
      <c r="L26" s="235"/>
    </row>
  </sheetData>
  <mergeCells count="6">
    <mergeCell ref="K26:L26"/>
    <mergeCell ref="B2:L2"/>
    <mergeCell ref="B4:C4"/>
    <mergeCell ref="E4:F4"/>
    <mergeCell ref="H4:I4"/>
    <mergeCell ref="K4:L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2D876-CE31-4AA6-AD38-4853C1CD30D5}">
  <sheetPr>
    <tabColor rgb="FFFFC000"/>
    <pageSetUpPr fitToPage="1"/>
  </sheetPr>
  <dimension ref="A1:G49"/>
  <sheetViews>
    <sheetView showGridLines="0" zoomScaleNormal="100" workbookViewId="0">
      <selection sqref="A1:C1"/>
    </sheetView>
  </sheetViews>
  <sheetFormatPr defaultColWidth="9.28515625" defaultRowHeight="12" customHeight="1"/>
  <cols>
    <col min="1" max="2" width="4.7109375" style="46" customWidth="1"/>
    <col min="3" max="3" width="32.7109375" style="46" customWidth="1"/>
    <col min="4" max="4" width="12.7109375" style="58" customWidth="1"/>
    <col min="5" max="5" width="8.7109375" style="46" customWidth="1"/>
    <col min="6" max="6" width="32.7109375" style="46" customWidth="1"/>
    <col min="7" max="7" width="12.7109375" style="58" customWidth="1"/>
    <col min="8" max="16384" width="9.28515625" style="46"/>
  </cols>
  <sheetData>
    <row r="1" spans="1:7" ht="12" customHeight="1">
      <c r="A1" s="219" t="s">
        <v>320</v>
      </c>
      <c r="B1" s="219"/>
      <c r="C1" s="220"/>
      <c r="D1" s="164"/>
      <c r="G1" s="164"/>
    </row>
    <row r="2" spans="1:7" s="165" customFormat="1" ht="18" customHeight="1">
      <c r="B2" s="166" t="s">
        <v>347</v>
      </c>
      <c r="D2" s="167"/>
      <c r="G2" s="167"/>
    </row>
    <row r="3" spans="1:7" s="165" customFormat="1" ht="12" customHeight="1">
      <c r="B3" s="168"/>
      <c r="C3" s="168" t="str">
        <f>"Based on assets as of "&amp;TEXT(Date_Business_Segmentation,"mm/dd/yyyy")</f>
        <v>Based on assets as of 12/31/2023</v>
      </c>
      <c r="D3" s="169"/>
      <c r="F3" s="170"/>
      <c r="G3" s="169"/>
    </row>
    <row r="4" spans="1:7" ht="12" customHeight="1">
      <c r="C4" s="170"/>
      <c r="D4" s="169"/>
      <c r="F4" s="170"/>
      <c r="G4" s="169"/>
    </row>
    <row r="5" spans="1:7" ht="12" customHeight="1">
      <c r="C5" s="171" t="s">
        <v>117</v>
      </c>
      <c r="D5" s="172" t="s">
        <v>360</v>
      </c>
      <c r="F5" s="171" t="s">
        <v>125</v>
      </c>
      <c r="G5" s="172" t="s">
        <v>361</v>
      </c>
    </row>
    <row r="6" spans="1:7" ht="12" customHeight="1">
      <c r="C6" s="173" t="s">
        <v>181</v>
      </c>
      <c r="E6" s="174"/>
      <c r="F6" s="173" t="s">
        <v>179</v>
      </c>
    </row>
    <row r="7" spans="1:7" ht="12" customHeight="1">
      <c r="C7" s="173" t="s">
        <v>185</v>
      </c>
      <c r="E7" s="174"/>
      <c r="F7" s="173" t="s">
        <v>191</v>
      </c>
    </row>
    <row r="8" spans="1:7" ht="12" customHeight="1">
      <c r="C8" s="173" t="s">
        <v>183</v>
      </c>
      <c r="E8" s="174"/>
      <c r="F8" s="173" t="s">
        <v>268</v>
      </c>
    </row>
    <row r="9" spans="1:7" ht="12" customHeight="1">
      <c r="C9" s="173" t="s">
        <v>195</v>
      </c>
      <c r="E9" s="174"/>
      <c r="F9" s="173" t="s">
        <v>233</v>
      </c>
    </row>
    <row r="10" spans="1:7" ht="12" customHeight="1">
      <c r="C10" s="173" t="s">
        <v>201</v>
      </c>
      <c r="E10" s="174"/>
      <c r="F10" s="173" t="s">
        <v>225</v>
      </c>
    </row>
    <row r="11" spans="1:7" ht="12" customHeight="1">
      <c r="C11" s="173" t="s">
        <v>205</v>
      </c>
      <c r="E11" s="174"/>
      <c r="F11" s="173" t="s">
        <v>197</v>
      </c>
    </row>
    <row r="12" spans="1:7" ht="12" customHeight="1">
      <c r="C12" s="173" t="s">
        <v>265</v>
      </c>
      <c r="E12" s="174"/>
      <c r="F12" s="173" t="s">
        <v>252</v>
      </c>
    </row>
    <row r="13" spans="1:7" ht="12" customHeight="1">
      <c r="C13" s="173" t="s">
        <v>211</v>
      </c>
      <c r="E13" s="174"/>
    </row>
    <row r="14" spans="1:7" ht="12" customHeight="1">
      <c r="C14" s="173" t="s">
        <v>187</v>
      </c>
      <c r="E14" s="174"/>
    </row>
    <row r="15" spans="1:7" ht="12" customHeight="1">
      <c r="C15" s="173" t="s">
        <v>213</v>
      </c>
      <c r="E15" s="174"/>
    </row>
    <row r="16" spans="1:7" ht="12" customHeight="1">
      <c r="C16" s="173" t="s">
        <v>266</v>
      </c>
      <c r="E16" s="174"/>
      <c r="F16" s="173"/>
    </row>
    <row r="17" spans="3:6" ht="12" customHeight="1">
      <c r="C17" s="173" t="s">
        <v>215</v>
      </c>
      <c r="E17" s="174"/>
      <c r="F17" s="173"/>
    </row>
    <row r="18" spans="3:6" ht="12" customHeight="1">
      <c r="C18" s="173" t="s">
        <v>217</v>
      </c>
      <c r="E18" s="174"/>
      <c r="F18" s="173" t="s">
        <v>258</v>
      </c>
    </row>
    <row r="19" spans="3:6" ht="12" customHeight="1">
      <c r="C19" s="173" t="s">
        <v>219</v>
      </c>
      <c r="E19" s="174"/>
      <c r="F19" s="173" t="s">
        <v>258</v>
      </c>
    </row>
    <row r="20" spans="3:6" ht="12" customHeight="1">
      <c r="C20" s="173" t="s">
        <v>221</v>
      </c>
      <c r="E20" s="174"/>
      <c r="F20" s="173"/>
    </row>
    <row r="21" spans="3:6" ht="12" customHeight="1">
      <c r="C21" s="173" t="s">
        <v>189</v>
      </c>
      <c r="E21" s="174"/>
      <c r="F21" s="173"/>
    </row>
    <row r="22" spans="3:6" ht="12" customHeight="1">
      <c r="C22" s="173" t="s">
        <v>193</v>
      </c>
      <c r="E22" s="174"/>
      <c r="F22" s="173"/>
    </row>
    <row r="23" spans="3:6" ht="12" customHeight="1">
      <c r="C23" s="173" t="s">
        <v>223</v>
      </c>
      <c r="E23" s="174"/>
      <c r="F23" s="173"/>
    </row>
    <row r="24" spans="3:6" ht="12" customHeight="1">
      <c r="C24" s="173" t="s">
        <v>229</v>
      </c>
      <c r="E24" s="174"/>
      <c r="F24" s="173"/>
    </row>
    <row r="25" spans="3:6" ht="12" customHeight="1">
      <c r="C25" s="173" t="s">
        <v>237</v>
      </c>
      <c r="E25" s="174"/>
      <c r="F25" s="173"/>
    </row>
    <row r="26" spans="3:6" ht="12" customHeight="1">
      <c r="C26" s="173" t="s">
        <v>267</v>
      </c>
      <c r="E26" s="174"/>
      <c r="F26" s="173"/>
    </row>
    <row r="27" spans="3:6" ht="12" customHeight="1">
      <c r="C27" s="173" t="s">
        <v>257</v>
      </c>
      <c r="E27" s="174"/>
      <c r="F27" s="173"/>
    </row>
    <row r="28" spans="3:6" ht="12" customHeight="1">
      <c r="C28" s="173" t="s">
        <v>227</v>
      </c>
      <c r="E28" s="174"/>
      <c r="F28" s="173"/>
    </row>
    <row r="29" spans="3:6" ht="12" customHeight="1">
      <c r="C29" s="173" t="s">
        <v>250</v>
      </c>
      <c r="E29" s="174"/>
      <c r="F29" s="173"/>
    </row>
    <row r="30" spans="3:6" ht="12" customHeight="1">
      <c r="C30" s="173" t="s">
        <v>231</v>
      </c>
      <c r="E30" s="174"/>
      <c r="F30" s="173"/>
    </row>
    <row r="31" spans="3:6" ht="12" customHeight="1">
      <c r="C31" s="173" t="s">
        <v>254</v>
      </c>
      <c r="E31" s="174"/>
      <c r="F31" s="173"/>
    </row>
    <row r="32" spans="3:6" ht="12" customHeight="1">
      <c r="C32" s="173" t="s">
        <v>235</v>
      </c>
      <c r="E32" s="174"/>
      <c r="F32" s="173"/>
    </row>
    <row r="33" spans="1:6" ht="12" customHeight="1">
      <c r="C33" s="173" t="s">
        <v>239</v>
      </c>
      <c r="E33" s="174"/>
      <c r="F33" s="173"/>
    </row>
    <row r="34" spans="1:6" ht="12" customHeight="1">
      <c r="C34" s="173" t="s">
        <v>199</v>
      </c>
      <c r="E34" s="174"/>
      <c r="F34" s="173"/>
    </row>
    <row r="35" spans="1:6" ht="12" customHeight="1">
      <c r="C35" s="173" t="s">
        <v>242</v>
      </c>
      <c r="E35" s="174"/>
      <c r="F35" s="173"/>
    </row>
    <row r="36" spans="1:6" ht="12" customHeight="1">
      <c r="C36" s="173" t="s">
        <v>269</v>
      </c>
      <c r="E36" s="174"/>
      <c r="F36" s="173"/>
    </row>
    <row r="37" spans="1:6" ht="12" customHeight="1">
      <c r="C37" s="173" t="s">
        <v>244</v>
      </c>
      <c r="E37" s="174"/>
      <c r="F37" s="173"/>
    </row>
    <row r="38" spans="1:6" ht="12" customHeight="1">
      <c r="C38" s="173" t="s">
        <v>246</v>
      </c>
      <c r="E38" s="174"/>
      <c r="F38" s="173"/>
    </row>
    <row r="39" spans="1:6" ht="12" customHeight="1">
      <c r="C39" s="173" t="s">
        <v>366</v>
      </c>
      <c r="E39" s="174"/>
      <c r="F39" s="173"/>
    </row>
    <row r="40" spans="1:6" ht="12" customHeight="1">
      <c r="C40" s="173" t="s">
        <v>248</v>
      </c>
      <c r="E40" s="174"/>
    </row>
    <row r="41" spans="1:6" ht="12" customHeight="1">
      <c r="C41" s="173" t="s">
        <v>264</v>
      </c>
    </row>
    <row r="42" spans="1:6" ht="12" customHeight="1">
      <c r="C42" s="173" t="s">
        <v>207</v>
      </c>
    </row>
    <row r="45" spans="1:6" ht="12" customHeight="1">
      <c r="C45" s="47" t="s">
        <v>348</v>
      </c>
    </row>
    <row r="46" spans="1:6" ht="12" customHeight="1">
      <c r="C46" s="175" t="s">
        <v>349</v>
      </c>
    </row>
    <row r="47" spans="1:6" s="58" customFormat="1" ht="12" customHeight="1">
      <c r="A47" s="46"/>
      <c r="B47" s="46"/>
      <c r="C47" s="175" t="s">
        <v>350</v>
      </c>
      <c r="E47" s="46"/>
      <c r="F47" s="46"/>
    </row>
    <row r="49" spans="3:3" ht="12" customHeight="1">
      <c r="C49" s="176" t="s">
        <v>351</v>
      </c>
    </row>
  </sheetData>
  <mergeCells count="1">
    <mergeCell ref="A1:C1"/>
  </mergeCells>
  <conditionalFormatting sqref="F6:F11 F16:F40 C6:C42">
    <cfRule type="expression" dxfId="1" priority="2">
      <formula>NOT( ISERROR( FIND( "*", C6 ) ) )</formula>
    </cfRule>
  </conditionalFormatting>
  <conditionalFormatting sqref="F12">
    <cfRule type="expression" dxfId="0" priority="1">
      <formula>NOT( ISERROR( FIND( "*", F12 ) ) )</formula>
    </cfRule>
  </conditionalFormatting>
  <hyperlinks>
    <hyperlink ref="A1" location="Index!A1" display="Return to Index" xr:uid="{BC82B4CB-EEC1-4EDE-B1ED-9F638F5B67C2}"/>
    <hyperlink ref="A1:C1" location="Contents!A1" display="Go to Contents" xr:uid="{E79398D2-E640-4DEF-B743-01CDF7A263A9}"/>
    <hyperlink ref="F1" location="Contents!A1" display="Go to Contents" xr:uid="{D19D25C3-BC84-4A60-A4E5-2A094B217A5B}"/>
  </hyperlinks>
  <printOptions horizontalCentered="1"/>
  <pageMargins left="0.75" right="0.91" top="0.5" bottom="0.5" header="0.5" footer="0.5"/>
  <pageSetup scale="9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88EAD-A412-4CD0-835E-CDFE6B874CF3}">
  <sheetPr>
    <tabColor theme="0"/>
    <pageSetUpPr fitToPage="1"/>
  </sheetPr>
  <dimension ref="A1:U73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117" customWidth="1"/>
    <col min="3" max="3" width="35.140625" style="117" customWidth="1"/>
    <col min="4" max="4" width="9.140625" style="117"/>
    <col min="5" max="5" width="9.42578125" style="118" customWidth="1"/>
    <col min="6" max="7" width="10.7109375" style="117" customWidth="1"/>
    <col min="8" max="8" width="4.7109375" style="117" customWidth="1"/>
    <col min="9" max="9" width="4.7109375" style="117" customWidth="1" collapsed="1"/>
    <col min="10" max="10" width="1.7109375" style="117" customWidth="1"/>
    <col min="11" max="11" width="20.7109375" style="117" customWidth="1"/>
    <col min="12" max="12" width="1.7109375" style="117" customWidth="1"/>
    <col min="13" max="14" width="10.7109375" style="117" customWidth="1"/>
    <col min="15" max="15" width="1.7109375" style="117" customWidth="1"/>
    <col min="16" max="17" width="10.7109375" style="117" customWidth="1"/>
    <col min="18" max="18" width="1.7109375" style="117" customWidth="1"/>
    <col min="19" max="20" width="10.7109375" style="117" customWidth="1"/>
    <col min="21" max="21" width="1.7109375" style="118" customWidth="1"/>
    <col min="22" max="22" width="4.7109375" style="117" customWidth="1"/>
    <col min="23" max="16384" width="9.140625" style="117"/>
  </cols>
  <sheetData>
    <row r="1" spans="1:21" ht="12" customHeight="1">
      <c r="A1" s="222" t="s">
        <v>320</v>
      </c>
      <c r="B1" s="223"/>
      <c r="C1" s="224"/>
    </row>
    <row r="2" spans="1:21" ht="18" customHeight="1">
      <c r="B2" s="59" t="str">
        <f>"I. S&amp;P Credit Ratings Distribution ("&amp;Quarter_EOP_Current_Full&amp;")"</f>
        <v>I. S&amp;P Credit Ratings Distribution (2024 Q3)</v>
      </c>
      <c r="C2" s="102"/>
      <c r="G2" s="119"/>
    </row>
    <row r="3" spans="1:21" ht="12" customHeight="1">
      <c r="C3" s="60" t="s">
        <v>324</v>
      </c>
      <c r="G3" s="119"/>
      <c r="P3" s="120"/>
      <c r="Q3" s="120"/>
      <c r="R3" s="120"/>
      <c r="S3" s="120"/>
      <c r="U3" s="117"/>
    </row>
    <row r="4" spans="1:21" ht="12" customHeight="1">
      <c r="C4" s="102"/>
      <c r="G4" s="120"/>
      <c r="P4" s="118"/>
      <c r="Q4" s="118"/>
      <c r="R4" s="118"/>
      <c r="U4" s="117"/>
    </row>
    <row r="5" spans="1:21" ht="12" customHeight="1">
      <c r="C5" s="209" t="s">
        <v>176</v>
      </c>
      <c r="D5" s="116" t="s">
        <v>175</v>
      </c>
      <c r="E5" s="116" t="s">
        <v>177</v>
      </c>
      <c r="F5" s="116" t="s">
        <v>343</v>
      </c>
      <c r="G5" s="210" t="s">
        <v>174</v>
      </c>
      <c r="J5" s="121"/>
      <c r="K5" s="152" t="s">
        <v>175</v>
      </c>
      <c r="L5" s="121"/>
      <c r="M5" s="225" t="str">
        <f>"All Companies "&amp;"("&amp;M13&amp;")"</f>
        <v>All Companies (44)</v>
      </c>
      <c r="N5" s="225"/>
      <c r="O5" s="121"/>
      <c r="P5" s="225" t="str">
        <f>"Regulated "&amp;"("&amp;P13&amp;")"</f>
        <v>Regulated (37)</v>
      </c>
      <c r="Q5" s="226"/>
      <c r="R5" s="121"/>
      <c r="S5" s="225" t="str">
        <f>"Mostly Regulated "&amp;"("&amp;S13&amp;")"</f>
        <v>Mostly Regulated (7)</v>
      </c>
      <c r="T5" s="226"/>
      <c r="U5" s="121"/>
    </row>
    <row r="6" spans="1:21" ht="12" customHeight="1">
      <c r="C6" s="243" t="s">
        <v>178</v>
      </c>
      <c r="D6" s="114" t="s">
        <v>143</v>
      </c>
      <c r="E6" s="109">
        <v>21</v>
      </c>
      <c r="F6" s="114" t="s">
        <v>338</v>
      </c>
      <c r="G6" s="110" t="s">
        <v>173</v>
      </c>
      <c r="H6" s="122"/>
      <c r="J6" s="124"/>
      <c r="K6" s="116"/>
      <c r="L6" s="124"/>
      <c r="M6" s="116" t="s">
        <v>115</v>
      </c>
      <c r="N6" s="116" t="s">
        <v>116</v>
      </c>
      <c r="O6" s="124"/>
      <c r="P6" s="116" t="s">
        <v>115</v>
      </c>
      <c r="Q6" s="116" t="s">
        <v>116</v>
      </c>
      <c r="R6" s="124"/>
      <c r="S6" s="116" t="s">
        <v>115</v>
      </c>
      <c r="T6" s="116" t="s">
        <v>116</v>
      </c>
      <c r="U6" s="124"/>
    </row>
    <row r="7" spans="1:21" ht="12" customHeight="1">
      <c r="C7" s="244" t="s">
        <v>181</v>
      </c>
      <c r="D7" s="115" t="s">
        <v>119</v>
      </c>
      <c r="E7" s="112">
        <v>20</v>
      </c>
      <c r="F7" s="115" t="s">
        <v>182</v>
      </c>
      <c r="G7" s="113" t="s">
        <v>172</v>
      </c>
      <c r="H7" s="122"/>
      <c r="I7" s="122"/>
      <c r="J7" s="125"/>
      <c r="K7" s="126" t="s">
        <v>118</v>
      </c>
      <c r="L7" s="212">
        <v>1</v>
      </c>
      <c r="M7" s="126">
        <f>COUNTIF($E$6:$E$55,"&gt;20")</f>
        <v>2</v>
      </c>
      <c r="N7" s="127">
        <f t="shared" ref="N7:N12" si="0">IF( M7 = 0, "", M7/M$13 )</f>
        <v>4.5454545454545456E-2</v>
      </c>
      <c r="O7" s="125"/>
      <c r="P7" s="126">
        <f>COUNTIFS($G$6:$G$52,"R",$E$6:$E$52,"&gt;20")</f>
        <v>1</v>
      </c>
      <c r="Q7" s="127">
        <f t="shared" ref="Q7:Q12" si="1">IF( P7 = 0, "", P7/P$13 )</f>
        <v>2.7027027027027029E-2</v>
      </c>
      <c r="R7" s="125"/>
      <c r="S7" s="126">
        <f>COUNTIFS($G$6:$G$52,"MR",$E$6:$E$52,"&gt;20")</f>
        <v>1</v>
      </c>
      <c r="T7" s="127">
        <f t="shared" ref="T7:T12" si="2">IF( S7 = 0, "", S7/S$13 )</f>
        <v>0.14285714285714285</v>
      </c>
      <c r="U7" s="125"/>
    </row>
    <row r="8" spans="1:21" ht="12" customHeight="1">
      <c r="C8" s="244" t="s">
        <v>187</v>
      </c>
      <c r="D8" s="115" t="s">
        <v>119</v>
      </c>
      <c r="E8" s="112">
        <v>20</v>
      </c>
      <c r="F8" s="115" t="s">
        <v>188</v>
      </c>
      <c r="G8" s="113" t="s">
        <v>172</v>
      </c>
      <c r="H8" s="122"/>
      <c r="I8" s="122"/>
      <c r="J8" s="128"/>
      <c r="K8" s="112" t="s">
        <v>119</v>
      </c>
      <c r="L8" s="213">
        <v>1</v>
      </c>
      <c r="M8" s="112">
        <f>COUNTIF($E$6:$E$55,"=20")</f>
        <v>7</v>
      </c>
      <c r="N8" s="129">
        <f t="shared" si="0"/>
        <v>0.15909090909090909</v>
      </c>
      <c r="O8" s="128"/>
      <c r="P8" s="112">
        <f>COUNTIFS($G$6:$G$52,"R",$E$6:$E$52,"=20")</f>
        <v>6</v>
      </c>
      <c r="Q8" s="129">
        <f t="shared" si="1"/>
        <v>0.16216216216216217</v>
      </c>
      <c r="R8" s="128"/>
      <c r="S8" s="112">
        <f>COUNTIFS($G$6:$G$52,"MR",$E$6:$E$52,"=20")</f>
        <v>1</v>
      </c>
      <c r="T8" s="129">
        <f t="shared" si="2"/>
        <v>0.14285714285714285</v>
      </c>
      <c r="U8" s="128"/>
    </row>
    <row r="9" spans="1:21" ht="12" customHeight="1">
      <c r="C9" s="244" t="s">
        <v>193</v>
      </c>
      <c r="D9" s="115" t="s">
        <v>119</v>
      </c>
      <c r="E9" s="112">
        <v>20</v>
      </c>
      <c r="F9" s="115" t="s">
        <v>194</v>
      </c>
      <c r="G9" s="113" t="s">
        <v>172</v>
      </c>
      <c r="H9" s="122"/>
      <c r="I9" s="122"/>
      <c r="J9" s="128"/>
      <c r="K9" s="112" t="s">
        <v>120</v>
      </c>
      <c r="L9" s="213">
        <v>1</v>
      </c>
      <c r="M9" s="112">
        <f>COUNTIF($E$6:$E$55,"=19")</f>
        <v>20</v>
      </c>
      <c r="N9" s="129">
        <f t="shared" si="0"/>
        <v>0.45454545454545453</v>
      </c>
      <c r="O9" s="128"/>
      <c r="P9" s="112">
        <f>COUNTIFS($G$6:$G$52,"R",$E$6:$E$52,"=19")</f>
        <v>19</v>
      </c>
      <c r="Q9" s="129">
        <f t="shared" si="1"/>
        <v>0.51351351351351349</v>
      </c>
      <c r="R9" s="128"/>
      <c r="S9" s="112">
        <f>COUNTIFS($G$6:$G$52,"MR",$E$6:$E$52,"=19")</f>
        <v>1</v>
      </c>
      <c r="T9" s="129">
        <f t="shared" si="2"/>
        <v>0.14285714285714285</v>
      </c>
      <c r="U9" s="128"/>
    </row>
    <row r="10" spans="1:21" ht="12" customHeight="1">
      <c r="C10" s="244" t="s">
        <v>197</v>
      </c>
      <c r="D10" s="115" t="s">
        <v>119</v>
      </c>
      <c r="E10" s="112">
        <v>20</v>
      </c>
      <c r="F10" s="115" t="s">
        <v>198</v>
      </c>
      <c r="G10" s="113" t="s">
        <v>173</v>
      </c>
      <c r="H10" s="122"/>
      <c r="I10" s="122"/>
      <c r="J10" s="128"/>
      <c r="K10" s="112" t="s">
        <v>121</v>
      </c>
      <c r="L10" s="213">
        <v>1</v>
      </c>
      <c r="M10" s="112">
        <f>COUNTIF($E$6:$E$55,"=18")</f>
        <v>11</v>
      </c>
      <c r="N10" s="129">
        <f t="shared" si="0"/>
        <v>0.25</v>
      </c>
      <c r="O10" s="128"/>
      <c r="P10" s="112">
        <f>COUNTIFS($G$6:$G$52,"R",$E$6:$E$52,"=18")</f>
        <v>8</v>
      </c>
      <c r="Q10" s="129">
        <f t="shared" si="1"/>
        <v>0.21621621621621623</v>
      </c>
      <c r="R10" s="128"/>
      <c r="S10" s="112">
        <f>COUNTIFS($G$6:$G$52,"MR",$E$6:$E$52,"=18")</f>
        <v>3</v>
      </c>
      <c r="T10" s="129">
        <f t="shared" si="2"/>
        <v>0.42857142857142855</v>
      </c>
      <c r="U10" s="128"/>
    </row>
    <row r="11" spans="1:21" ht="12" customHeight="1">
      <c r="C11" s="244" t="s">
        <v>199</v>
      </c>
      <c r="D11" s="115" t="s">
        <v>119</v>
      </c>
      <c r="E11" s="112">
        <v>20</v>
      </c>
      <c r="F11" s="115" t="s">
        <v>200</v>
      </c>
      <c r="G11" s="113" t="s">
        <v>172</v>
      </c>
      <c r="H11" s="122"/>
      <c r="I11" s="122"/>
      <c r="J11" s="128"/>
      <c r="K11" s="112" t="s">
        <v>122</v>
      </c>
      <c r="L11" s="213">
        <v>1</v>
      </c>
      <c r="M11" s="112">
        <f>COUNTIF($E$6:$E$55,"=17")</f>
        <v>1</v>
      </c>
      <c r="N11" s="129">
        <f t="shared" si="0"/>
        <v>2.2727272727272728E-2</v>
      </c>
      <c r="O11" s="128"/>
      <c r="P11" s="112">
        <f>COUNTIFS($G$6:$G$52,"R",$E$6:$E$52,"=17")</f>
        <v>1</v>
      </c>
      <c r="Q11" s="129">
        <f t="shared" si="1"/>
        <v>2.7027027027027029E-2</v>
      </c>
      <c r="R11" s="128"/>
      <c r="S11" s="112">
        <f>COUNTIFS($G$6:$G$52,"MR",$E$6:$E$52,"=17")</f>
        <v>0</v>
      </c>
      <c r="T11" s="129" t="str">
        <f t="shared" si="2"/>
        <v/>
      </c>
      <c r="U11" s="128"/>
    </row>
    <row r="12" spans="1:21" ht="12" customHeight="1">
      <c r="C12" s="245" t="s">
        <v>246</v>
      </c>
      <c r="D12" s="115" t="s">
        <v>119</v>
      </c>
      <c r="E12" s="242">
        <v>20</v>
      </c>
      <c r="F12" s="241" t="s">
        <v>247</v>
      </c>
      <c r="G12" s="113" t="s">
        <v>172</v>
      </c>
      <c r="H12" s="122"/>
      <c r="I12" s="122"/>
      <c r="J12" s="130"/>
      <c r="K12" s="131" t="s">
        <v>123</v>
      </c>
      <c r="L12" s="214">
        <v>1</v>
      </c>
      <c r="M12" s="131">
        <f>COUNTIF($E$6:$E$55,"&lt;17")</f>
        <v>3</v>
      </c>
      <c r="N12" s="132">
        <f t="shared" si="0"/>
        <v>6.8181818181818177E-2</v>
      </c>
      <c r="O12" s="130"/>
      <c r="P12" s="131">
        <f>COUNTIFS($G$6:$G$52,"R",$E$6:$E$52,"&lt;17")</f>
        <v>2</v>
      </c>
      <c r="Q12" s="132">
        <f t="shared" si="1"/>
        <v>5.4054054054054057E-2</v>
      </c>
      <c r="R12" s="130"/>
      <c r="S12" s="131">
        <f>COUNTIFS($G$6:$G$52,"MR",$E$6:$E$52,"&lt;17")</f>
        <v>1</v>
      </c>
      <c r="T12" s="132">
        <f t="shared" si="2"/>
        <v>0.14285714285714285</v>
      </c>
      <c r="U12" s="130"/>
    </row>
    <row r="13" spans="1:21" ht="12" customHeight="1">
      <c r="C13" s="244" t="s">
        <v>203</v>
      </c>
      <c r="D13" s="115" t="s">
        <v>119</v>
      </c>
      <c r="E13" s="112">
        <v>20</v>
      </c>
      <c r="F13" s="115" t="s">
        <v>204</v>
      </c>
      <c r="G13" s="113" t="s">
        <v>172</v>
      </c>
      <c r="H13" s="122"/>
      <c r="I13" s="122"/>
      <c r="J13" s="116"/>
      <c r="K13" s="133" t="s">
        <v>124</v>
      </c>
      <c r="L13" s="116"/>
      <c r="M13" s="133">
        <f>SUM(M7:M12)</f>
        <v>44</v>
      </c>
      <c r="N13" s="134">
        <f>M13/M$13</f>
        <v>1</v>
      </c>
      <c r="O13" s="116"/>
      <c r="P13" s="133">
        <f>SUM(P7:P12)</f>
        <v>37</v>
      </c>
      <c r="Q13" s="134">
        <f>P13/P$13</f>
        <v>1</v>
      </c>
      <c r="R13" s="116"/>
      <c r="S13" s="133">
        <f>SUM(S7:S12)</f>
        <v>7</v>
      </c>
      <c r="T13" s="134">
        <f>S13/S$13</f>
        <v>1</v>
      </c>
      <c r="U13" s="116"/>
    </row>
    <row r="14" spans="1:21" ht="12" customHeight="1">
      <c r="C14" s="244" t="s">
        <v>185</v>
      </c>
      <c r="D14" s="115" t="s">
        <v>120</v>
      </c>
      <c r="E14" s="112">
        <v>19</v>
      </c>
      <c r="F14" s="115" t="s">
        <v>186</v>
      </c>
      <c r="G14" s="113" t="s">
        <v>172</v>
      </c>
      <c r="H14" s="122"/>
      <c r="I14" s="122"/>
      <c r="J14" s="136"/>
      <c r="L14" s="136"/>
      <c r="O14" s="136"/>
      <c r="R14" s="136"/>
      <c r="U14" s="136"/>
    </row>
    <row r="15" spans="1:21" ht="12" customHeight="1">
      <c r="C15" s="244" t="s">
        <v>183</v>
      </c>
      <c r="D15" s="115" t="s">
        <v>120</v>
      </c>
      <c r="E15" s="112">
        <v>19</v>
      </c>
      <c r="F15" s="115" t="s">
        <v>184</v>
      </c>
      <c r="G15" s="113" t="s">
        <v>172</v>
      </c>
      <c r="H15" s="122"/>
      <c r="I15" s="122"/>
      <c r="J15" s="124"/>
      <c r="K15" s="133" t="s">
        <v>209</v>
      </c>
      <c r="L15" s="124"/>
      <c r="M15" s="227">
        <f t="array" ref="M15">SUM( IF( LEN( $E$6:$E$52 ) = 0, 0, $E$6:$E$52 ) ) / SUM( IF( LEN( $E$6:$E$52 ) = 0, 0, 1  ) )</f>
        <v>18.636363636363637</v>
      </c>
      <c r="N15" s="228"/>
      <c r="O15" s="124"/>
      <c r="P15" s="227" cm="1">
        <f t="array" ref="P15">SUM( IF( LEN( $E$6:$E$52 ) = 0, 0, IF( $G$6:$G$52 = "R", $E$6:$E$52, 0 ) ) ) / SUM( IF( LEN( $E$6:$E$52 ) = 0, 0, IF( $G$6:$G$52 = "R", 1, 0 ) ) )</f>
        <v>18.783783783783782</v>
      </c>
      <c r="Q15" s="228"/>
      <c r="R15" s="124"/>
      <c r="S15" s="227" cm="1">
        <f t="array" ref="S15">SUM( IF( LEN( $E$6:$E$52 ) = 0, 0, IF( $G$6:$G$52 = "MR", $E$6:$E$52, 0 ) ) ) / SUM( IF( LEN( $E$6:$E$52 ) = 0, 0, IF( $G$6:$G$52 = "MR", 1, 0 ) ) )</f>
        <v>17.857142857142858</v>
      </c>
      <c r="T15" s="228"/>
      <c r="U15" s="124"/>
    </row>
    <row r="16" spans="1:21" ht="12" customHeight="1">
      <c r="C16" s="244" t="s">
        <v>191</v>
      </c>
      <c r="D16" s="115" t="s">
        <v>120</v>
      </c>
      <c r="E16" s="112">
        <v>19</v>
      </c>
      <c r="F16" s="115" t="s">
        <v>192</v>
      </c>
      <c r="G16" s="113" t="s">
        <v>173</v>
      </c>
      <c r="H16" s="122"/>
      <c r="I16" s="122"/>
      <c r="J16" s="136"/>
      <c r="L16" s="136"/>
      <c r="O16" s="136"/>
      <c r="R16" s="136"/>
      <c r="U16" s="136"/>
    </row>
    <row r="17" spans="3:21" ht="12" customHeight="1">
      <c r="C17" s="244" t="s">
        <v>201</v>
      </c>
      <c r="D17" s="115" t="s">
        <v>120</v>
      </c>
      <c r="E17" s="112">
        <v>19</v>
      </c>
      <c r="F17" s="115" t="s">
        <v>202</v>
      </c>
      <c r="G17" s="113" t="s">
        <v>172</v>
      </c>
      <c r="H17" s="122"/>
      <c r="I17" s="122"/>
      <c r="J17" s="136"/>
      <c r="L17" s="136"/>
      <c r="O17" s="136"/>
      <c r="R17" s="136"/>
      <c r="U17" s="136"/>
    </row>
    <row r="18" spans="3:21" ht="12" customHeight="1">
      <c r="C18" s="244" t="s">
        <v>205</v>
      </c>
      <c r="D18" s="115" t="s">
        <v>120</v>
      </c>
      <c r="E18" s="112">
        <v>19</v>
      </c>
      <c r="F18" s="115" t="s">
        <v>206</v>
      </c>
      <c r="G18" s="113" t="s">
        <v>172</v>
      </c>
      <c r="H18" s="122"/>
      <c r="I18" s="122"/>
      <c r="J18" s="136"/>
      <c r="L18" s="136"/>
      <c r="O18" s="136"/>
      <c r="R18" s="136"/>
      <c r="U18" s="136"/>
    </row>
    <row r="19" spans="3:21" ht="12" customHeight="1">
      <c r="C19" s="244" t="s">
        <v>211</v>
      </c>
      <c r="D19" s="115" t="s">
        <v>120</v>
      </c>
      <c r="E19" s="112">
        <v>19</v>
      </c>
      <c r="F19" s="115" t="s">
        <v>212</v>
      </c>
      <c r="G19" s="113" t="s">
        <v>172</v>
      </c>
      <c r="H19" s="122"/>
      <c r="I19" s="122"/>
      <c r="J19" s="136"/>
      <c r="K19" s="137"/>
      <c r="L19" s="136"/>
      <c r="O19" s="136"/>
      <c r="R19" s="136"/>
      <c r="U19" s="136"/>
    </row>
    <row r="20" spans="3:21" ht="12" customHeight="1">
      <c r="C20" s="244" t="s">
        <v>213</v>
      </c>
      <c r="D20" s="115" t="s">
        <v>120</v>
      </c>
      <c r="E20" s="112">
        <v>19</v>
      </c>
      <c r="F20" s="115" t="s">
        <v>171</v>
      </c>
      <c r="G20" s="113" t="s">
        <v>172</v>
      </c>
      <c r="H20" s="122"/>
      <c r="I20" s="122"/>
      <c r="J20" s="136"/>
      <c r="K20" s="137"/>
      <c r="L20" s="136"/>
      <c r="O20" s="136"/>
      <c r="R20" s="136"/>
      <c r="U20" s="136"/>
    </row>
    <row r="21" spans="3:21" ht="12" customHeight="1">
      <c r="C21" s="244" t="s">
        <v>215</v>
      </c>
      <c r="D21" s="115" t="s">
        <v>120</v>
      </c>
      <c r="E21" s="112">
        <v>19</v>
      </c>
      <c r="F21" s="115" t="s">
        <v>216</v>
      </c>
      <c r="G21" s="113" t="s">
        <v>172</v>
      </c>
      <c r="H21" s="122"/>
      <c r="I21" s="122"/>
      <c r="J21" s="136"/>
      <c r="K21" s="137"/>
      <c r="L21" s="136"/>
      <c r="O21" s="136"/>
      <c r="R21" s="136"/>
      <c r="U21" s="136"/>
    </row>
    <row r="22" spans="3:21" ht="12" customHeight="1">
      <c r="C22" s="244" t="s">
        <v>217</v>
      </c>
      <c r="D22" s="115" t="s">
        <v>120</v>
      </c>
      <c r="E22" s="112">
        <v>19</v>
      </c>
      <c r="F22" s="115" t="s">
        <v>218</v>
      </c>
      <c r="G22" s="113" t="s">
        <v>172</v>
      </c>
      <c r="H22" s="122"/>
      <c r="I22" s="122"/>
      <c r="J22" s="136"/>
      <c r="K22" s="137"/>
      <c r="L22" s="136"/>
      <c r="O22" s="136"/>
      <c r="R22" s="136"/>
      <c r="U22" s="136"/>
    </row>
    <row r="23" spans="3:21" ht="12" customHeight="1">
      <c r="C23" s="244" t="s">
        <v>221</v>
      </c>
      <c r="D23" s="115" t="s">
        <v>120</v>
      </c>
      <c r="E23" s="112">
        <v>19</v>
      </c>
      <c r="F23" s="115" t="s">
        <v>222</v>
      </c>
      <c r="G23" s="113" t="s">
        <v>172</v>
      </c>
      <c r="H23" s="122"/>
      <c r="I23" s="122"/>
      <c r="J23" s="136"/>
      <c r="K23" s="137"/>
      <c r="L23" s="136"/>
      <c r="O23" s="136"/>
      <c r="R23" s="136"/>
      <c r="U23" s="136"/>
    </row>
    <row r="24" spans="3:21" ht="12" customHeight="1">
      <c r="C24" s="245" t="s">
        <v>189</v>
      </c>
      <c r="D24" s="241" t="s">
        <v>120</v>
      </c>
      <c r="E24" s="242">
        <v>19</v>
      </c>
      <c r="F24" s="241" t="s">
        <v>190</v>
      </c>
      <c r="G24" s="113" t="s">
        <v>172</v>
      </c>
      <c r="H24" s="122"/>
      <c r="I24" s="122"/>
      <c r="J24" s="136"/>
      <c r="K24" s="137"/>
      <c r="L24" s="136"/>
      <c r="O24" s="136"/>
      <c r="R24" s="136"/>
      <c r="U24" s="136"/>
    </row>
    <row r="25" spans="3:21" ht="12" customHeight="1">
      <c r="C25" s="245" t="s">
        <v>223</v>
      </c>
      <c r="D25" s="241" t="s">
        <v>120</v>
      </c>
      <c r="E25" s="242">
        <v>19</v>
      </c>
      <c r="F25" s="241" t="s">
        <v>224</v>
      </c>
      <c r="G25" s="113" t="s">
        <v>172</v>
      </c>
      <c r="H25" s="122"/>
      <c r="I25" s="122"/>
      <c r="J25" s="136"/>
      <c r="K25" s="137"/>
      <c r="L25" s="136"/>
      <c r="O25" s="136"/>
      <c r="R25" s="136"/>
      <c r="U25" s="136"/>
    </row>
    <row r="26" spans="3:21" ht="12" customHeight="1">
      <c r="C26" s="245" t="s">
        <v>227</v>
      </c>
      <c r="D26" s="241" t="s">
        <v>120</v>
      </c>
      <c r="E26" s="242">
        <v>19</v>
      </c>
      <c r="F26" s="241" t="s">
        <v>228</v>
      </c>
      <c r="G26" s="113" t="s">
        <v>172</v>
      </c>
      <c r="H26" s="122"/>
      <c r="I26" s="122"/>
      <c r="J26" s="136"/>
      <c r="K26" s="137"/>
      <c r="L26" s="136"/>
      <c r="O26" s="136"/>
      <c r="R26" s="136"/>
      <c r="U26" s="136"/>
    </row>
    <row r="27" spans="3:21" ht="12" customHeight="1">
      <c r="C27" s="245" t="s">
        <v>231</v>
      </c>
      <c r="D27" s="241" t="s">
        <v>120</v>
      </c>
      <c r="E27" s="242">
        <v>19</v>
      </c>
      <c r="F27" s="241" t="s">
        <v>232</v>
      </c>
      <c r="G27" s="113" t="s">
        <v>172</v>
      </c>
      <c r="H27" s="122"/>
      <c r="I27" s="122"/>
      <c r="J27" s="136"/>
      <c r="K27" s="137"/>
      <c r="L27" s="136"/>
      <c r="O27" s="136"/>
      <c r="R27" s="136"/>
      <c r="U27" s="136"/>
    </row>
    <row r="28" spans="3:21" ht="12" customHeight="1">
      <c r="C28" s="245" t="s">
        <v>235</v>
      </c>
      <c r="D28" s="241" t="s">
        <v>120</v>
      </c>
      <c r="E28" s="242">
        <v>19</v>
      </c>
      <c r="F28" s="241" t="s">
        <v>236</v>
      </c>
      <c r="G28" s="113" t="s">
        <v>172</v>
      </c>
      <c r="H28" s="122"/>
      <c r="I28" s="122"/>
      <c r="J28" s="136"/>
      <c r="L28" s="136"/>
      <c r="O28" s="136"/>
      <c r="R28" s="136"/>
      <c r="U28" s="136"/>
    </row>
    <row r="29" spans="3:21" ht="12" customHeight="1">
      <c r="C29" s="245" t="s">
        <v>239</v>
      </c>
      <c r="D29" s="241" t="s">
        <v>120</v>
      </c>
      <c r="E29" s="242">
        <v>19</v>
      </c>
      <c r="F29" s="241" t="s">
        <v>240</v>
      </c>
      <c r="G29" s="113" t="s">
        <v>172</v>
      </c>
      <c r="H29" s="122"/>
      <c r="I29" s="122"/>
      <c r="J29" s="136"/>
      <c r="K29" s="137"/>
      <c r="L29" s="136"/>
      <c r="M29" s="118"/>
      <c r="N29" s="118"/>
      <c r="O29" s="136"/>
      <c r="R29" s="136"/>
      <c r="U29" s="136"/>
    </row>
    <row r="30" spans="3:21" ht="12" customHeight="1">
      <c r="C30" s="245" t="s">
        <v>369</v>
      </c>
      <c r="D30" s="241" t="s">
        <v>120</v>
      </c>
      <c r="E30" s="242">
        <v>19</v>
      </c>
      <c r="F30" s="241" t="s">
        <v>243</v>
      </c>
      <c r="G30" s="113" t="s">
        <v>172</v>
      </c>
      <c r="H30" s="122"/>
      <c r="I30" s="122"/>
      <c r="J30" s="136"/>
      <c r="L30" s="136"/>
      <c r="M30" s="122"/>
      <c r="O30" s="136"/>
      <c r="R30" s="136"/>
      <c r="U30" s="136"/>
    </row>
    <row r="31" spans="3:21" ht="12" customHeight="1">
      <c r="C31" s="245" t="s">
        <v>244</v>
      </c>
      <c r="D31" s="241" t="s">
        <v>120</v>
      </c>
      <c r="E31" s="242">
        <v>19</v>
      </c>
      <c r="F31" s="241" t="s">
        <v>245</v>
      </c>
      <c r="G31" s="113" t="s">
        <v>172</v>
      </c>
      <c r="H31" s="122"/>
      <c r="I31" s="122"/>
      <c r="J31" s="136"/>
      <c r="K31" s="137"/>
      <c r="L31" s="136"/>
      <c r="M31" s="122"/>
      <c r="O31" s="136"/>
      <c r="R31" s="136"/>
      <c r="U31" s="136"/>
    </row>
    <row r="32" spans="3:21" ht="12" customHeight="1">
      <c r="C32" s="245" t="s">
        <v>248</v>
      </c>
      <c r="D32" s="241" t="s">
        <v>120</v>
      </c>
      <c r="E32" s="242">
        <v>19</v>
      </c>
      <c r="F32" s="241" t="s">
        <v>249</v>
      </c>
      <c r="G32" s="113" t="s">
        <v>172</v>
      </c>
      <c r="H32" s="122"/>
      <c r="I32" s="122"/>
      <c r="J32" s="136"/>
      <c r="L32" s="136"/>
      <c r="M32" s="122"/>
      <c r="O32" s="136"/>
      <c r="R32" s="136"/>
      <c r="U32" s="136"/>
    </row>
    <row r="33" spans="3:21" ht="12" customHeight="1">
      <c r="C33" s="244" t="s">
        <v>207</v>
      </c>
      <c r="D33" s="115" t="s">
        <v>120</v>
      </c>
      <c r="E33" s="112">
        <v>19</v>
      </c>
      <c r="F33" s="115" t="s">
        <v>208</v>
      </c>
      <c r="G33" s="113" t="s">
        <v>172</v>
      </c>
      <c r="H33" s="122"/>
      <c r="I33" s="122"/>
      <c r="J33" s="136"/>
      <c r="K33" s="137"/>
      <c r="L33" s="136"/>
      <c r="M33" s="122"/>
      <c r="O33" s="136"/>
      <c r="R33" s="136"/>
      <c r="U33" s="136"/>
    </row>
    <row r="34" spans="3:21" ht="12" customHeight="1">
      <c r="C34" s="245" t="s">
        <v>179</v>
      </c>
      <c r="D34" s="241" t="s">
        <v>121</v>
      </c>
      <c r="E34" s="242">
        <v>18</v>
      </c>
      <c r="F34" s="241" t="s">
        <v>180</v>
      </c>
      <c r="G34" s="113" t="s">
        <v>173</v>
      </c>
      <c r="H34" s="122"/>
      <c r="I34" s="122"/>
      <c r="J34" s="136"/>
      <c r="K34" s="137"/>
      <c r="L34" s="136"/>
      <c r="M34" s="122"/>
      <c r="O34" s="136"/>
      <c r="R34" s="136"/>
      <c r="U34" s="136"/>
    </row>
    <row r="35" spans="3:21" ht="12" customHeight="1">
      <c r="C35" s="245" t="s">
        <v>195</v>
      </c>
      <c r="D35" s="241" t="s">
        <v>121</v>
      </c>
      <c r="E35" s="242">
        <v>18</v>
      </c>
      <c r="F35" s="241" t="s">
        <v>196</v>
      </c>
      <c r="G35" s="113" t="s">
        <v>172</v>
      </c>
      <c r="H35" s="122"/>
      <c r="I35" s="122"/>
      <c r="J35" s="136"/>
      <c r="K35" s="153"/>
      <c r="L35" s="136"/>
      <c r="M35" s="154"/>
      <c r="N35" s="136"/>
      <c r="O35" s="136"/>
      <c r="P35" s="136"/>
      <c r="Q35" s="136"/>
      <c r="R35" s="136"/>
      <c r="S35" s="136"/>
      <c r="T35" s="136"/>
      <c r="U35" s="136"/>
    </row>
    <row r="36" spans="3:21" ht="12" customHeight="1">
      <c r="C36" s="244" t="s">
        <v>210</v>
      </c>
      <c r="D36" s="115" t="s">
        <v>121</v>
      </c>
      <c r="E36" s="112">
        <v>18</v>
      </c>
      <c r="F36" s="115" t="s">
        <v>340</v>
      </c>
      <c r="G36" s="113" t="s">
        <v>172</v>
      </c>
      <c r="H36" s="122"/>
      <c r="I36" s="122"/>
      <c r="J36" s="124"/>
      <c r="K36" s="211" t="s">
        <v>175</v>
      </c>
      <c r="L36" s="124"/>
      <c r="M36" s="221" t="str">
        <f>"All Companies "&amp;"("&amp;M13&amp;")"</f>
        <v>All Companies (44)</v>
      </c>
      <c r="N36" s="221"/>
      <c r="O36" s="221"/>
      <c r="P36" s="221"/>
      <c r="Q36" s="221"/>
      <c r="R36" s="221"/>
      <c r="S36" s="221"/>
      <c r="T36" s="221"/>
      <c r="U36" s="124"/>
    </row>
    <row r="37" spans="3:21" ht="12" customHeight="1">
      <c r="C37" s="245" t="s">
        <v>219</v>
      </c>
      <c r="D37" s="241" t="s">
        <v>121</v>
      </c>
      <c r="E37" s="242">
        <v>18</v>
      </c>
      <c r="F37" s="241" t="s">
        <v>220</v>
      </c>
      <c r="G37" s="113" t="s">
        <v>172</v>
      </c>
      <c r="H37" s="122"/>
      <c r="I37" s="122"/>
      <c r="J37" s="153"/>
      <c r="K37" s="136"/>
      <c r="L37" s="153"/>
      <c r="M37" s="136"/>
      <c r="N37" s="136"/>
      <c r="O37" s="136"/>
      <c r="P37" s="136"/>
      <c r="Q37" s="136"/>
      <c r="R37" s="136"/>
      <c r="S37" s="136"/>
      <c r="T37" s="136"/>
      <c r="U37" s="155"/>
    </row>
    <row r="38" spans="3:21" ht="12" customHeight="1">
      <c r="C38" s="244" t="s">
        <v>229</v>
      </c>
      <c r="D38" s="115" t="s">
        <v>121</v>
      </c>
      <c r="E38" s="112">
        <v>18</v>
      </c>
      <c r="F38" s="115" t="s">
        <v>230</v>
      </c>
      <c r="G38" s="113" t="s">
        <v>172</v>
      </c>
      <c r="H38" s="122"/>
      <c r="I38" s="122"/>
      <c r="J38" s="154"/>
      <c r="K38" s="136"/>
      <c r="L38" s="153"/>
      <c r="M38" s="136"/>
      <c r="N38" s="136"/>
      <c r="O38" s="136"/>
      <c r="P38" s="136"/>
      <c r="Q38" s="136"/>
      <c r="R38" s="136"/>
      <c r="S38" s="136"/>
      <c r="T38" s="136"/>
      <c r="U38" s="155"/>
    </row>
    <row r="39" spans="3:21" ht="12" customHeight="1">
      <c r="C39" s="245" t="s">
        <v>237</v>
      </c>
      <c r="D39" s="241" t="s">
        <v>121</v>
      </c>
      <c r="E39" s="242">
        <v>18</v>
      </c>
      <c r="F39" s="241" t="s">
        <v>238</v>
      </c>
      <c r="G39" s="113" t="s">
        <v>172</v>
      </c>
      <c r="H39" s="122"/>
      <c r="I39" s="122"/>
      <c r="J39" s="154"/>
      <c r="K39" s="136"/>
      <c r="L39" s="153"/>
      <c r="M39" s="136"/>
      <c r="N39" s="136"/>
      <c r="O39" s="136"/>
      <c r="P39" s="136"/>
      <c r="Q39" s="136"/>
      <c r="R39" s="136"/>
      <c r="S39" s="136"/>
      <c r="T39" s="136"/>
      <c r="U39" s="155"/>
    </row>
    <row r="40" spans="3:21" ht="12" customHeight="1">
      <c r="C40" s="245" t="s">
        <v>241</v>
      </c>
      <c r="D40" s="241" t="s">
        <v>121</v>
      </c>
      <c r="E40" s="242">
        <v>18</v>
      </c>
      <c r="F40" s="241" t="s">
        <v>339</v>
      </c>
      <c r="G40" s="113" t="s">
        <v>172</v>
      </c>
      <c r="H40" s="122"/>
      <c r="I40" s="122"/>
      <c r="J40" s="154"/>
      <c r="K40" s="153"/>
      <c r="L40" s="153"/>
      <c r="M40" s="136"/>
      <c r="N40" s="136"/>
      <c r="O40" s="136"/>
      <c r="P40" s="136"/>
      <c r="Q40" s="136"/>
      <c r="R40" s="136"/>
      <c r="S40" s="136"/>
      <c r="T40" s="136"/>
      <c r="U40" s="155"/>
    </row>
    <row r="41" spans="3:21" ht="12" customHeight="1">
      <c r="C41" s="245" t="s">
        <v>225</v>
      </c>
      <c r="D41" s="241" t="s">
        <v>121</v>
      </c>
      <c r="E41" s="242">
        <v>18</v>
      </c>
      <c r="F41" s="241" t="s">
        <v>226</v>
      </c>
      <c r="G41" s="113" t="s">
        <v>173</v>
      </c>
      <c r="H41" s="122"/>
      <c r="I41" s="122"/>
      <c r="J41" s="154"/>
      <c r="K41" s="153"/>
      <c r="L41" s="153"/>
      <c r="M41" s="136"/>
      <c r="N41" s="136"/>
      <c r="O41" s="136"/>
      <c r="P41" s="136"/>
      <c r="Q41" s="136"/>
      <c r="R41" s="136"/>
      <c r="S41" s="136"/>
      <c r="T41" s="136"/>
      <c r="U41" s="155"/>
    </row>
    <row r="42" spans="3:21" ht="12" customHeight="1">
      <c r="C42" s="244" t="s">
        <v>250</v>
      </c>
      <c r="D42" s="115" t="s">
        <v>121</v>
      </c>
      <c r="E42" s="112">
        <v>18</v>
      </c>
      <c r="F42" s="115" t="s">
        <v>251</v>
      </c>
      <c r="G42" s="113" t="s">
        <v>172</v>
      </c>
      <c r="H42" s="122"/>
      <c r="I42" s="122"/>
      <c r="J42" s="154"/>
      <c r="K42" s="153"/>
      <c r="L42" s="153"/>
      <c r="M42" s="136"/>
      <c r="N42" s="136"/>
      <c r="O42" s="136"/>
      <c r="P42" s="136"/>
      <c r="Q42" s="136"/>
      <c r="R42" s="136"/>
      <c r="S42" s="136"/>
      <c r="T42" s="136"/>
      <c r="U42" s="155"/>
    </row>
    <row r="43" spans="3:21" ht="12" customHeight="1">
      <c r="C43" s="244" t="s">
        <v>252</v>
      </c>
      <c r="D43" s="115" t="s">
        <v>121</v>
      </c>
      <c r="E43" s="112">
        <v>18</v>
      </c>
      <c r="F43" s="115" t="s">
        <v>253</v>
      </c>
      <c r="G43" s="113" t="s">
        <v>173</v>
      </c>
      <c r="H43" s="122"/>
      <c r="I43" s="122"/>
      <c r="J43" s="154"/>
      <c r="K43" s="153"/>
      <c r="L43" s="153"/>
      <c r="M43" s="136"/>
      <c r="N43" s="136"/>
      <c r="O43" s="136"/>
      <c r="P43" s="136"/>
      <c r="Q43" s="136"/>
      <c r="R43" s="136"/>
      <c r="S43" s="136"/>
      <c r="T43" s="136"/>
      <c r="U43" s="155"/>
    </row>
    <row r="44" spans="3:21" ht="12" customHeight="1">
      <c r="C44" s="244" t="s">
        <v>366</v>
      </c>
      <c r="D44" s="115" t="s">
        <v>121</v>
      </c>
      <c r="E44" s="112">
        <v>18</v>
      </c>
      <c r="F44" s="115" t="s">
        <v>367</v>
      </c>
      <c r="G44" s="113" t="s">
        <v>172</v>
      </c>
      <c r="H44" s="122"/>
      <c r="I44" s="122"/>
      <c r="J44" s="154"/>
      <c r="K44" s="153"/>
      <c r="L44" s="153"/>
      <c r="M44" s="136"/>
      <c r="N44" s="136"/>
      <c r="O44" s="136"/>
      <c r="P44" s="136"/>
      <c r="Q44" s="136"/>
      <c r="R44" s="136"/>
      <c r="S44" s="136"/>
      <c r="T44" s="136"/>
      <c r="U44" s="155"/>
    </row>
    <row r="45" spans="3:21" ht="12" customHeight="1">
      <c r="C45" s="244" t="s">
        <v>256</v>
      </c>
      <c r="D45" s="115" t="s">
        <v>122</v>
      </c>
      <c r="E45" s="112">
        <v>17</v>
      </c>
      <c r="F45" s="115" t="s">
        <v>341</v>
      </c>
      <c r="G45" s="113" t="s">
        <v>172</v>
      </c>
      <c r="H45" s="122"/>
      <c r="I45" s="122"/>
      <c r="J45" s="154"/>
      <c r="K45" s="153"/>
      <c r="L45" s="153"/>
      <c r="M45" s="136"/>
      <c r="N45" s="136"/>
      <c r="O45" s="136"/>
      <c r="P45" s="136"/>
      <c r="Q45" s="136"/>
      <c r="R45" s="136"/>
      <c r="S45" s="136"/>
      <c r="T45" s="136"/>
      <c r="U45" s="155"/>
    </row>
    <row r="46" spans="3:21" ht="12" customHeight="1">
      <c r="C46" s="244" t="s">
        <v>214</v>
      </c>
      <c r="D46" s="115" t="s">
        <v>152</v>
      </c>
      <c r="E46" s="112">
        <v>15</v>
      </c>
      <c r="F46" s="115" t="s">
        <v>342</v>
      </c>
      <c r="G46" s="113" t="s">
        <v>172</v>
      </c>
      <c r="H46" s="122"/>
      <c r="I46" s="122"/>
      <c r="J46" s="154"/>
      <c r="K46" s="153"/>
      <c r="L46" s="153"/>
      <c r="M46" s="136"/>
      <c r="N46" s="136"/>
      <c r="O46" s="136"/>
      <c r="P46" s="136"/>
      <c r="Q46" s="136"/>
      <c r="R46" s="136"/>
      <c r="S46" s="136"/>
      <c r="T46" s="136"/>
      <c r="U46" s="155"/>
    </row>
    <row r="47" spans="3:21" ht="12" customHeight="1">
      <c r="C47" s="244" t="s">
        <v>254</v>
      </c>
      <c r="D47" s="115" t="s">
        <v>152</v>
      </c>
      <c r="E47" s="112">
        <v>15</v>
      </c>
      <c r="F47" s="115" t="s">
        <v>255</v>
      </c>
      <c r="G47" s="113" t="s">
        <v>172</v>
      </c>
      <c r="H47" s="122"/>
      <c r="I47" s="122"/>
      <c r="J47" s="154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55"/>
    </row>
    <row r="48" spans="3:21" ht="12" customHeight="1">
      <c r="C48" s="244" t="s">
        <v>233</v>
      </c>
      <c r="D48" s="115" t="s">
        <v>160</v>
      </c>
      <c r="E48" s="112">
        <v>11</v>
      </c>
      <c r="F48" s="115" t="s">
        <v>234</v>
      </c>
      <c r="G48" s="113" t="s">
        <v>173</v>
      </c>
      <c r="H48" s="122"/>
      <c r="I48" s="122"/>
      <c r="J48" s="154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155"/>
    </row>
    <row r="49" spans="3:21" ht="12" customHeight="1">
      <c r="C49" s="111"/>
      <c r="D49" s="115"/>
      <c r="E49" s="112"/>
      <c r="F49" s="115"/>
      <c r="G49" s="113"/>
      <c r="H49" s="122"/>
      <c r="I49" s="122"/>
      <c r="J49" s="154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55"/>
    </row>
    <row r="50" spans="3:21" ht="12" customHeight="1">
      <c r="C50" s="111"/>
      <c r="D50" s="115"/>
      <c r="E50" s="112"/>
      <c r="F50" s="115"/>
      <c r="G50" s="113"/>
      <c r="H50" s="122"/>
      <c r="I50" s="122"/>
      <c r="J50" s="154"/>
      <c r="K50" s="136"/>
      <c r="L50" s="136"/>
      <c r="M50" s="136"/>
      <c r="N50" s="136"/>
      <c r="O50" s="136" t="s">
        <v>258</v>
      </c>
      <c r="P50" s="136"/>
      <c r="Q50" s="136"/>
      <c r="R50" s="136"/>
      <c r="S50" s="136"/>
      <c r="T50" s="136"/>
      <c r="U50" s="155"/>
    </row>
    <row r="51" spans="3:21" ht="12" customHeight="1" thickBot="1">
      <c r="C51" s="206"/>
      <c r="D51" s="207"/>
      <c r="E51" s="208"/>
      <c r="F51" s="207"/>
      <c r="G51" s="138"/>
      <c r="H51" s="122"/>
      <c r="I51" s="122"/>
      <c r="J51" s="154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55"/>
    </row>
    <row r="52" spans="3:21" ht="12" customHeight="1">
      <c r="C52" s="108" t="s">
        <v>257</v>
      </c>
      <c r="D52" s="114" t="s">
        <v>139</v>
      </c>
      <c r="E52" s="109">
        <v>23</v>
      </c>
      <c r="F52" s="114" t="s">
        <v>354</v>
      </c>
      <c r="G52" s="110" t="s">
        <v>172</v>
      </c>
      <c r="H52" s="122"/>
      <c r="I52" s="122"/>
      <c r="J52" s="154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55"/>
    </row>
    <row r="53" spans="3:21" ht="12" customHeight="1">
      <c r="C53" s="111"/>
      <c r="D53" s="115"/>
      <c r="E53" s="112"/>
      <c r="F53" s="115"/>
      <c r="G53" s="113"/>
      <c r="H53" s="122"/>
      <c r="I53" s="122"/>
      <c r="J53" s="154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55"/>
    </row>
    <row r="54" spans="3:21" ht="12" customHeight="1">
      <c r="C54" s="111"/>
      <c r="D54" s="115"/>
      <c r="E54" s="112"/>
      <c r="F54" s="115"/>
      <c r="G54" s="113"/>
      <c r="H54" s="122"/>
      <c r="I54" s="122"/>
      <c r="J54" s="154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55"/>
    </row>
    <row r="55" spans="3:21" ht="12" customHeight="1" thickBot="1">
      <c r="C55" s="139"/>
      <c r="D55" s="140"/>
      <c r="E55" s="141"/>
      <c r="F55" s="140"/>
      <c r="G55" s="142"/>
      <c r="H55" s="122"/>
      <c r="I55" s="122"/>
      <c r="J55" s="154"/>
      <c r="K55" s="136"/>
      <c r="L55" s="136"/>
      <c r="M55" s="136"/>
      <c r="N55" s="136"/>
      <c r="O55" s="136"/>
      <c r="P55" s="136"/>
      <c r="Q55" s="136"/>
      <c r="R55" s="136"/>
      <c r="S55" s="136"/>
      <c r="T55" s="136"/>
      <c r="U55" s="155"/>
    </row>
    <row r="56" spans="3:21" ht="12" customHeight="1">
      <c r="C56" s="143" t="s">
        <v>259</v>
      </c>
      <c r="D56" s="144" t="str">
        <f ca="1">OFFSET('S&amp;P Scale'!$B$4,ROUND(E56,0)-1,1)</f>
        <v>BBB+</v>
      </c>
      <c r="E56" s="145">
        <f>AVERAGE(E6:E52)</f>
        <v>18.636363636363637</v>
      </c>
      <c r="F56" s="146"/>
      <c r="G56" s="145"/>
      <c r="H56" s="122"/>
      <c r="I56" s="122"/>
      <c r="J56" s="157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56"/>
    </row>
    <row r="57" spans="3:21" ht="12" customHeight="1">
      <c r="C57" s="147"/>
      <c r="D57" s="147"/>
      <c r="H57" s="122"/>
      <c r="I57" s="122"/>
      <c r="J57" s="150"/>
    </row>
    <row r="58" spans="3:21" ht="12" customHeight="1">
      <c r="C58" s="148" t="s">
        <v>355</v>
      </c>
      <c r="D58" s="122"/>
      <c r="F58" s="122"/>
      <c r="G58" s="122"/>
      <c r="H58" s="122"/>
      <c r="I58" s="122"/>
      <c r="J58" s="150"/>
    </row>
    <row r="59" spans="3:21" ht="12" customHeight="1">
      <c r="C59" s="149" t="s">
        <v>356</v>
      </c>
      <c r="D59" s="122"/>
      <c r="F59" s="122"/>
      <c r="G59" s="122"/>
      <c r="H59" s="122"/>
      <c r="I59" s="122"/>
      <c r="J59" s="151"/>
    </row>
    <row r="60" spans="3:21" ht="12" customHeight="1">
      <c r="C60" s="148" t="s">
        <v>357</v>
      </c>
      <c r="F60" s="150"/>
      <c r="H60" s="122"/>
      <c r="I60" s="122"/>
      <c r="J60" s="151"/>
    </row>
    <row r="61" spans="3:21" ht="12" customHeight="1">
      <c r="C61" s="148" t="s">
        <v>337</v>
      </c>
      <c r="F61" s="150"/>
      <c r="H61" s="122"/>
      <c r="I61" s="150"/>
    </row>
    <row r="62" spans="3:21" ht="12" customHeight="1">
      <c r="C62" s="148" t="s">
        <v>344</v>
      </c>
      <c r="H62" s="122"/>
      <c r="I62" s="150"/>
      <c r="K62" s="122"/>
      <c r="L62" s="122"/>
    </row>
    <row r="63" spans="3:21" ht="12" customHeight="1">
      <c r="E63" s="135"/>
      <c r="G63" s="137"/>
      <c r="H63" s="122"/>
      <c r="I63" s="151"/>
    </row>
    <row r="64" spans="3:21" ht="12" customHeight="1">
      <c r="H64" s="122"/>
      <c r="I64" s="151"/>
    </row>
    <row r="65" spans="8:8" ht="12" customHeight="1">
      <c r="H65" s="122"/>
    </row>
    <row r="66" spans="8:8" ht="12" customHeight="1">
      <c r="H66" s="122"/>
    </row>
    <row r="67" spans="8:8" ht="12" customHeight="1">
      <c r="H67" s="122"/>
    </row>
    <row r="68" spans="8:8" ht="12" customHeight="1">
      <c r="H68" s="122"/>
    </row>
    <row r="69" spans="8:8" ht="12" customHeight="1">
      <c r="H69" s="122"/>
    </row>
    <row r="70" spans="8:8" ht="12" customHeight="1">
      <c r="H70" s="150"/>
    </row>
    <row r="71" spans="8:8" ht="12" customHeight="1">
      <c r="H71" s="150"/>
    </row>
    <row r="72" spans="8:8" ht="12" customHeight="1">
      <c r="H72" s="151"/>
    </row>
    <row r="73" spans="8:8" ht="12" customHeight="1">
      <c r="H73" s="151"/>
    </row>
  </sheetData>
  <sortState xmlns:xlrd2="http://schemas.microsoft.com/office/spreadsheetml/2017/richdata2" ref="C6:G48">
    <sortCondition descending="1" ref="E6:E48"/>
    <sortCondition ref="C6:C48"/>
  </sortState>
  <mergeCells count="8">
    <mergeCell ref="M36:T36"/>
    <mergeCell ref="A1:C1"/>
    <mergeCell ref="M5:N5"/>
    <mergeCell ref="P5:Q5"/>
    <mergeCell ref="S5:T5"/>
    <mergeCell ref="M15:N15"/>
    <mergeCell ref="P15:Q15"/>
    <mergeCell ref="S15:T15"/>
  </mergeCells>
  <hyperlinks>
    <hyperlink ref="A1" location="Index!A1" display="Return to Index" xr:uid="{2F99D7BB-56E1-4469-B055-76797C0911F2}"/>
    <hyperlink ref="A1:B1" location="Contents!A1" display="Go to Contents" xr:uid="{49522EEC-DE26-4498-8D23-39BCA740D621}"/>
  </hyperlinks>
  <printOptions horizontalCentered="1"/>
  <pageMargins left="0.25" right="0.25" top="0.25" bottom="0.25" header="0.5" footer="0.5"/>
  <pageSetup scale="72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>
    <tabColor theme="0"/>
    <pageSetUpPr fitToPage="1"/>
  </sheetPr>
  <dimension ref="A1:CU64"/>
  <sheetViews>
    <sheetView showGridLines="0" zoomScaleNormal="100" workbookViewId="0">
      <selection sqref="A1:C1"/>
    </sheetView>
  </sheetViews>
  <sheetFormatPr defaultColWidth="6.7109375" defaultRowHeight="12" customHeight="1"/>
  <cols>
    <col min="1" max="2" width="4.7109375" style="1" customWidth="1"/>
    <col min="3" max="3" width="30.7109375" style="1" customWidth="1"/>
    <col min="4" max="16384" width="6.7109375" style="1"/>
  </cols>
  <sheetData>
    <row r="1" spans="1:3" ht="12" customHeight="1">
      <c r="A1" s="219" t="s">
        <v>320</v>
      </c>
      <c r="B1" s="229"/>
      <c r="C1" s="230"/>
    </row>
    <row r="2" spans="1:3" ht="18" customHeight="1">
      <c r="B2" s="59" t="s">
        <v>321</v>
      </c>
    </row>
    <row r="3" spans="1:3" ht="12" customHeight="1">
      <c r="B3" s="59"/>
      <c r="C3" s="60" t="s">
        <v>324</v>
      </c>
    </row>
    <row r="27" spans="1:99" ht="12" customHeight="1">
      <c r="C27" s="73" t="s">
        <v>325</v>
      </c>
    </row>
    <row r="28" spans="1:99" ht="12" customHeight="1">
      <c r="C28" s="73" t="s">
        <v>322</v>
      </c>
    </row>
    <row r="29" spans="1:99" ht="12" customHeight="1">
      <c r="C29" s="73" t="s">
        <v>323</v>
      </c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</row>
    <row r="30" spans="1:99" ht="12" customHeight="1"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</row>
    <row r="31" spans="1:99" s="72" customFormat="1" ht="12" customHeight="1">
      <c r="D31" s="74" t="s">
        <v>0</v>
      </c>
      <c r="E31" s="74" t="s">
        <v>1</v>
      </c>
      <c r="F31" s="74" t="s">
        <v>2</v>
      </c>
      <c r="G31" s="74" t="s">
        <v>3</v>
      </c>
      <c r="H31" s="74" t="s">
        <v>4</v>
      </c>
      <c r="I31" s="74" t="s">
        <v>5</v>
      </c>
      <c r="J31" s="74" t="s">
        <v>6</v>
      </c>
      <c r="K31" s="74" t="s">
        <v>7</v>
      </c>
      <c r="L31" s="74" t="s">
        <v>8</v>
      </c>
      <c r="M31" s="74" t="s">
        <v>9</v>
      </c>
      <c r="N31" s="74" t="s">
        <v>10</v>
      </c>
      <c r="O31" s="74" t="s">
        <v>11</v>
      </c>
      <c r="P31" s="74" t="s">
        <v>12</v>
      </c>
      <c r="Q31" s="74" t="s">
        <v>13</v>
      </c>
      <c r="R31" s="74" t="s">
        <v>14</v>
      </c>
      <c r="S31" s="74" t="s">
        <v>15</v>
      </c>
      <c r="T31" s="74" t="s">
        <v>16</v>
      </c>
      <c r="U31" s="74" t="s">
        <v>17</v>
      </c>
      <c r="V31" s="74" t="s">
        <v>18</v>
      </c>
      <c r="W31" s="74" t="s">
        <v>19</v>
      </c>
      <c r="X31" s="74" t="s">
        <v>20</v>
      </c>
      <c r="Y31" s="74" t="s">
        <v>21</v>
      </c>
      <c r="Z31" s="74" t="s">
        <v>22</v>
      </c>
      <c r="AA31" s="74" t="s">
        <v>23</v>
      </c>
      <c r="AB31" s="74" t="s">
        <v>24</v>
      </c>
      <c r="AC31" s="74" t="s">
        <v>25</v>
      </c>
      <c r="AD31" s="74" t="s">
        <v>26</v>
      </c>
      <c r="AE31" s="74" t="s">
        <v>27</v>
      </c>
      <c r="AF31" s="74" t="s">
        <v>28</v>
      </c>
      <c r="AG31" s="74" t="s">
        <v>29</v>
      </c>
      <c r="AH31" s="74" t="s">
        <v>30</v>
      </c>
      <c r="AI31" s="74" t="s">
        <v>31</v>
      </c>
      <c r="AJ31" s="74" t="s">
        <v>32</v>
      </c>
      <c r="AK31" s="74" t="s">
        <v>33</v>
      </c>
      <c r="AL31" s="74" t="s">
        <v>34</v>
      </c>
      <c r="AM31" s="74" t="s">
        <v>35</v>
      </c>
      <c r="AN31" s="74" t="s">
        <v>36</v>
      </c>
      <c r="AO31" s="74" t="s">
        <v>37</v>
      </c>
      <c r="AP31" s="74" t="s">
        <v>38</v>
      </c>
      <c r="AQ31" s="74" t="s">
        <v>39</v>
      </c>
      <c r="AR31" s="74" t="s">
        <v>40</v>
      </c>
      <c r="AS31" s="74" t="s">
        <v>41</v>
      </c>
      <c r="AT31" s="74" t="s">
        <v>42</v>
      </c>
      <c r="AU31" s="74" t="s">
        <v>43</v>
      </c>
      <c r="AV31" s="74" t="s">
        <v>44</v>
      </c>
      <c r="AW31" s="74" t="s">
        <v>45</v>
      </c>
      <c r="AX31" s="74" t="s">
        <v>46</v>
      </c>
      <c r="AY31" s="74" t="s">
        <v>47</v>
      </c>
      <c r="AZ31" s="74" t="s">
        <v>48</v>
      </c>
      <c r="BA31" s="74" t="s">
        <v>49</v>
      </c>
      <c r="BB31" s="74" t="s">
        <v>50</v>
      </c>
      <c r="BC31" s="74" t="s">
        <v>51</v>
      </c>
      <c r="BD31" s="74" t="s">
        <v>52</v>
      </c>
      <c r="BE31" s="74" t="s">
        <v>53</v>
      </c>
      <c r="BF31" s="74" t="s">
        <v>54</v>
      </c>
      <c r="BG31" s="74" t="s">
        <v>55</v>
      </c>
      <c r="BH31" s="74" t="s">
        <v>56</v>
      </c>
      <c r="BI31" s="74" t="s">
        <v>57</v>
      </c>
      <c r="BJ31" s="74" t="s">
        <v>58</v>
      </c>
      <c r="BK31" s="74" t="s">
        <v>59</v>
      </c>
      <c r="BL31" s="74" t="s">
        <v>60</v>
      </c>
      <c r="BM31" s="74" t="s">
        <v>61</v>
      </c>
      <c r="BN31" s="74" t="s">
        <v>62</v>
      </c>
      <c r="BO31" s="74" t="s">
        <v>63</v>
      </c>
      <c r="BP31" s="74" t="s">
        <v>64</v>
      </c>
      <c r="BQ31" s="74" t="s">
        <v>65</v>
      </c>
      <c r="BR31" s="74" t="s">
        <v>66</v>
      </c>
      <c r="BS31" s="74" t="s">
        <v>67</v>
      </c>
      <c r="BT31" s="74" t="s">
        <v>68</v>
      </c>
      <c r="BU31" s="74" t="s">
        <v>69</v>
      </c>
      <c r="BV31" s="74" t="s">
        <v>70</v>
      </c>
      <c r="BW31" s="74" t="s">
        <v>71</v>
      </c>
      <c r="BX31" s="74" t="s">
        <v>72</v>
      </c>
      <c r="BY31" s="74" t="s">
        <v>73</v>
      </c>
      <c r="BZ31" s="74" t="s">
        <v>74</v>
      </c>
      <c r="CA31" s="74" t="s">
        <v>75</v>
      </c>
      <c r="CB31" s="74" t="s">
        <v>76</v>
      </c>
      <c r="CC31" s="74" t="s">
        <v>77</v>
      </c>
      <c r="CD31" s="74" t="s">
        <v>78</v>
      </c>
      <c r="CE31" s="74" t="s">
        <v>79</v>
      </c>
      <c r="CF31" s="74" t="s">
        <v>80</v>
      </c>
      <c r="CG31" s="74" t="s">
        <v>81</v>
      </c>
      <c r="CH31" s="74" t="s">
        <v>82</v>
      </c>
      <c r="CI31" s="74" t="s">
        <v>83</v>
      </c>
      <c r="CJ31" s="74" t="s">
        <v>84</v>
      </c>
      <c r="CK31" s="74" t="s">
        <v>85</v>
      </c>
      <c r="CL31" s="74" t="s">
        <v>86</v>
      </c>
      <c r="CM31" s="74" t="s">
        <v>87</v>
      </c>
      <c r="CN31" s="74" t="s">
        <v>273</v>
      </c>
      <c r="CO31" s="74" t="s">
        <v>274</v>
      </c>
      <c r="CP31" s="74" t="s">
        <v>275</v>
      </c>
      <c r="CQ31" s="74" t="s">
        <v>276</v>
      </c>
      <c r="CR31" s="74" t="s">
        <v>362</v>
      </c>
      <c r="CS31" s="74" t="s">
        <v>363</v>
      </c>
      <c r="CT31" s="74" t="s">
        <v>364</v>
      </c>
      <c r="CU31" s="74" t="s">
        <v>365</v>
      </c>
    </row>
    <row r="32" spans="1:99" s="78" customFormat="1" ht="12" customHeight="1">
      <c r="A32" s="1"/>
      <c r="B32" s="1"/>
      <c r="C32" s="75" t="s">
        <v>88</v>
      </c>
      <c r="D32" s="76">
        <v>3</v>
      </c>
      <c r="E32" s="76">
        <v>3</v>
      </c>
      <c r="F32" s="76">
        <v>1</v>
      </c>
      <c r="G32" s="76">
        <v>3</v>
      </c>
      <c r="H32" s="76">
        <v>1</v>
      </c>
      <c r="I32" s="76">
        <v>0</v>
      </c>
      <c r="J32" s="76">
        <v>1</v>
      </c>
      <c r="K32" s="76">
        <v>0</v>
      </c>
      <c r="L32" s="76">
        <v>1</v>
      </c>
      <c r="M32" s="76">
        <v>12</v>
      </c>
      <c r="N32" s="76">
        <v>5</v>
      </c>
      <c r="O32" s="76">
        <v>0</v>
      </c>
      <c r="P32" s="76">
        <v>3</v>
      </c>
      <c r="Q32" s="76">
        <v>3</v>
      </c>
      <c r="R32" s="76">
        <v>3</v>
      </c>
      <c r="S32" s="76">
        <v>7</v>
      </c>
      <c r="T32" s="76">
        <v>4</v>
      </c>
      <c r="U32" s="76">
        <v>1</v>
      </c>
      <c r="V32" s="76">
        <v>11</v>
      </c>
      <c r="W32" s="76">
        <v>2</v>
      </c>
      <c r="X32" s="76">
        <v>6</v>
      </c>
      <c r="Y32" s="76">
        <v>5</v>
      </c>
      <c r="Z32" s="76">
        <v>10</v>
      </c>
      <c r="AA32" s="76">
        <v>4</v>
      </c>
      <c r="AB32" s="76">
        <v>14</v>
      </c>
      <c r="AC32" s="76">
        <v>3</v>
      </c>
      <c r="AD32" s="76">
        <v>4</v>
      </c>
      <c r="AE32" s="76">
        <v>7</v>
      </c>
      <c r="AF32" s="77">
        <v>1</v>
      </c>
      <c r="AG32" s="76">
        <v>0</v>
      </c>
      <c r="AH32" s="76">
        <v>3</v>
      </c>
      <c r="AI32" s="76">
        <v>4</v>
      </c>
      <c r="AJ32" s="76">
        <v>0</v>
      </c>
      <c r="AK32" s="76">
        <v>3</v>
      </c>
      <c r="AL32" s="76">
        <v>1</v>
      </c>
      <c r="AM32" s="76">
        <v>2</v>
      </c>
      <c r="AN32" s="76">
        <v>1</v>
      </c>
      <c r="AO32" s="76">
        <v>4</v>
      </c>
      <c r="AP32" s="76">
        <v>2</v>
      </c>
      <c r="AQ32" s="76">
        <v>0</v>
      </c>
      <c r="AR32" s="76">
        <v>3</v>
      </c>
      <c r="AS32" s="76">
        <v>8</v>
      </c>
      <c r="AT32" s="76">
        <v>2</v>
      </c>
      <c r="AU32" s="76">
        <v>1</v>
      </c>
      <c r="AV32" s="76">
        <v>2</v>
      </c>
      <c r="AW32" s="76">
        <v>8</v>
      </c>
      <c r="AX32" s="76">
        <v>2</v>
      </c>
      <c r="AY32" s="76">
        <v>1</v>
      </c>
      <c r="AZ32" s="76">
        <v>0</v>
      </c>
      <c r="BA32" s="76">
        <v>6</v>
      </c>
      <c r="BB32" s="76">
        <v>0</v>
      </c>
      <c r="BC32" s="76">
        <v>4</v>
      </c>
      <c r="BD32" s="76">
        <v>4</v>
      </c>
      <c r="BE32" s="76">
        <v>4</v>
      </c>
      <c r="BF32" s="76">
        <v>1</v>
      </c>
      <c r="BG32" s="76">
        <v>3</v>
      </c>
      <c r="BH32" s="76">
        <v>0</v>
      </c>
      <c r="BI32" s="76">
        <v>4</v>
      </c>
      <c r="BJ32" s="76">
        <v>0</v>
      </c>
      <c r="BK32" s="76">
        <v>2</v>
      </c>
      <c r="BL32" s="76">
        <v>5</v>
      </c>
      <c r="BM32" s="76">
        <v>4</v>
      </c>
      <c r="BN32" s="76">
        <v>3</v>
      </c>
      <c r="BO32" s="76">
        <v>1</v>
      </c>
      <c r="BP32" s="76">
        <v>2</v>
      </c>
      <c r="BQ32" s="76">
        <v>1</v>
      </c>
      <c r="BR32" s="76">
        <v>5</v>
      </c>
      <c r="BS32" s="76">
        <v>3</v>
      </c>
      <c r="BT32" s="76">
        <v>1</v>
      </c>
      <c r="BU32" s="76">
        <v>2</v>
      </c>
      <c r="BV32" s="76">
        <v>1</v>
      </c>
      <c r="BW32" s="76">
        <v>8</v>
      </c>
      <c r="BX32" s="76">
        <v>3</v>
      </c>
      <c r="BY32" s="76">
        <v>7</v>
      </c>
      <c r="BZ32" s="76">
        <v>3</v>
      </c>
      <c r="CA32" s="76">
        <v>13</v>
      </c>
      <c r="CB32" s="76">
        <v>0</v>
      </c>
      <c r="CC32" s="76">
        <v>4</v>
      </c>
      <c r="CD32" s="76">
        <v>1</v>
      </c>
      <c r="CE32" s="76">
        <v>0</v>
      </c>
      <c r="CF32" s="76">
        <v>0</v>
      </c>
      <c r="CG32" s="76">
        <v>0</v>
      </c>
      <c r="CH32" s="76">
        <v>1</v>
      </c>
      <c r="CI32" s="76">
        <v>1</v>
      </c>
      <c r="CJ32" s="76">
        <v>4</v>
      </c>
      <c r="CK32" s="76">
        <v>0</v>
      </c>
      <c r="CL32" s="76">
        <v>15</v>
      </c>
      <c r="CM32" s="76">
        <v>0</v>
      </c>
      <c r="CN32" s="76">
        <v>2</v>
      </c>
      <c r="CO32" s="76">
        <v>2</v>
      </c>
      <c r="CP32" s="76">
        <v>5</v>
      </c>
      <c r="CQ32" s="76">
        <v>0</v>
      </c>
      <c r="CR32" s="76">
        <v>0</v>
      </c>
      <c r="CS32" s="76">
        <v>0</v>
      </c>
      <c r="CT32" s="76">
        <v>0</v>
      </c>
      <c r="CU32" s="76"/>
    </row>
    <row r="33" spans="1:99" s="82" customFormat="1" ht="12" customHeight="1">
      <c r="A33" s="1"/>
      <c r="B33" s="1"/>
      <c r="C33" s="79" t="s">
        <v>89</v>
      </c>
      <c r="D33" s="80">
        <v>-14</v>
      </c>
      <c r="E33" s="80">
        <v>-6</v>
      </c>
      <c r="F33" s="80">
        <v>-1</v>
      </c>
      <c r="G33" s="80">
        <v>-7</v>
      </c>
      <c r="H33" s="80">
        <v>-3</v>
      </c>
      <c r="I33" s="80">
        <v>-14</v>
      </c>
      <c r="J33" s="80">
        <v>-32</v>
      </c>
      <c r="K33" s="80">
        <v>-6</v>
      </c>
      <c r="L33" s="80">
        <v>-19</v>
      </c>
      <c r="M33" s="80">
        <v>-10</v>
      </c>
      <c r="N33" s="80">
        <v>-9</v>
      </c>
      <c r="O33" s="80">
        <v>-6</v>
      </c>
      <c r="P33" s="80">
        <v>-2</v>
      </c>
      <c r="Q33" s="80">
        <v>-9</v>
      </c>
      <c r="R33" s="80">
        <v>-5</v>
      </c>
      <c r="S33" s="80">
        <v>-2</v>
      </c>
      <c r="T33" s="80">
        <v>-2</v>
      </c>
      <c r="U33" s="80">
        <v>-1</v>
      </c>
      <c r="V33" s="80">
        <v>-1</v>
      </c>
      <c r="W33" s="80">
        <v>0</v>
      </c>
      <c r="X33" s="80">
        <v>-3</v>
      </c>
      <c r="Y33" s="80">
        <v>-2</v>
      </c>
      <c r="Z33" s="80">
        <v>-1</v>
      </c>
      <c r="AA33" s="80">
        <v>0</v>
      </c>
      <c r="AB33" s="80">
        <v>-4</v>
      </c>
      <c r="AC33" s="80">
        <v>-6</v>
      </c>
      <c r="AD33" s="80">
        <v>-1</v>
      </c>
      <c r="AE33" s="80">
        <v>-2</v>
      </c>
      <c r="AF33" s="81">
        <v>-8</v>
      </c>
      <c r="AG33" s="80">
        <v>0</v>
      </c>
      <c r="AH33" s="80">
        <v>-1</v>
      </c>
      <c r="AI33" s="80">
        <v>0</v>
      </c>
      <c r="AJ33" s="80">
        <v>-3</v>
      </c>
      <c r="AK33" s="80">
        <v>-2</v>
      </c>
      <c r="AL33" s="80">
        <v>-3</v>
      </c>
      <c r="AM33" s="80">
        <v>0</v>
      </c>
      <c r="AN33" s="80">
        <v>-2</v>
      </c>
      <c r="AO33" s="80">
        <v>-7</v>
      </c>
      <c r="AP33" s="80">
        <v>-5</v>
      </c>
      <c r="AQ33" s="80">
        <v>-3</v>
      </c>
      <c r="AR33" s="80">
        <v>0</v>
      </c>
      <c r="AS33" s="80">
        <v>-6</v>
      </c>
      <c r="AT33" s="80">
        <v>-1</v>
      </c>
      <c r="AU33" s="80">
        <v>-4</v>
      </c>
      <c r="AV33" s="80">
        <v>-3</v>
      </c>
      <c r="AW33" s="80">
        <v>-5</v>
      </c>
      <c r="AX33" s="80">
        <v>-1</v>
      </c>
      <c r="AY33" s="80">
        <v>-4</v>
      </c>
      <c r="AZ33" s="80">
        <v>-4</v>
      </c>
      <c r="BA33" s="80">
        <v>0</v>
      </c>
      <c r="BB33" s="80">
        <v>-8</v>
      </c>
      <c r="BC33" s="80">
        <v>-1</v>
      </c>
      <c r="BD33" s="80">
        <v>0</v>
      </c>
      <c r="BE33" s="80">
        <v>-2</v>
      </c>
      <c r="BF33" s="80">
        <v>0</v>
      </c>
      <c r="BG33" s="80">
        <v>0</v>
      </c>
      <c r="BH33" s="80">
        <v>0</v>
      </c>
      <c r="BI33" s="80">
        <v>-5</v>
      </c>
      <c r="BJ33" s="80">
        <v>0</v>
      </c>
      <c r="BK33" s="80">
        <v>0</v>
      </c>
      <c r="BL33" s="80">
        <v>-1</v>
      </c>
      <c r="BM33" s="80">
        <v>-2</v>
      </c>
      <c r="BN33" s="80">
        <v>0</v>
      </c>
      <c r="BO33" s="80">
        <v>0</v>
      </c>
      <c r="BP33" s="80">
        <v>0</v>
      </c>
      <c r="BQ33" s="80">
        <v>0</v>
      </c>
      <c r="BR33" s="80">
        <v>-4</v>
      </c>
      <c r="BS33" s="80">
        <v>0</v>
      </c>
      <c r="BT33" s="80">
        <v>-5</v>
      </c>
      <c r="BU33" s="80">
        <v>-3</v>
      </c>
      <c r="BV33" s="80">
        <v>-11</v>
      </c>
      <c r="BW33" s="80">
        <v>-2</v>
      </c>
      <c r="BX33" s="80">
        <v>-7</v>
      </c>
      <c r="BY33" s="80">
        <v>0</v>
      </c>
      <c r="BZ33" s="80">
        <v>0</v>
      </c>
      <c r="CA33" s="80">
        <v>-3</v>
      </c>
      <c r="CB33" s="80">
        <v>-1</v>
      </c>
      <c r="CC33" s="80">
        <v>-2</v>
      </c>
      <c r="CD33" s="80">
        <v>0</v>
      </c>
      <c r="CE33" s="80">
        <v>-16</v>
      </c>
      <c r="CF33" s="80">
        <v>0</v>
      </c>
      <c r="CG33" s="80">
        <v>-1</v>
      </c>
      <c r="CH33" s="80">
        <v>0</v>
      </c>
      <c r="CI33" s="80">
        <v>-3</v>
      </c>
      <c r="CJ33" s="80">
        <v>-3</v>
      </c>
      <c r="CK33" s="80">
        <v>0</v>
      </c>
      <c r="CL33" s="80">
        <v>0</v>
      </c>
      <c r="CM33" s="80">
        <v>0</v>
      </c>
      <c r="CN33" s="80">
        <v>0</v>
      </c>
      <c r="CO33" s="80">
        <v>0</v>
      </c>
      <c r="CP33" s="80">
        <v>-2</v>
      </c>
      <c r="CQ33" s="80">
        <v>0</v>
      </c>
      <c r="CR33" s="80">
        <v>-3</v>
      </c>
      <c r="CS33" s="80">
        <v>0</v>
      </c>
      <c r="CT33" s="80">
        <v>0</v>
      </c>
      <c r="CU33" s="80"/>
    </row>
    <row r="34" spans="1:99" s="78" customFormat="1" ht="12" customHeight="1">
      <c r="A34" s="1"/>
      <c r="B34" s="1"/>
      <c r="C34" s="75" t="s">
        <v>90</v>
      </c>
      <c r="D34" s="76">
        <v>14</v>
      </c>
      <c r="E34" s="76">
        <v>4</v>
      </c>
      <c r="F34" s="76">
        <v>0</v>
      </c>
      <c r="G34" s="76">
        <v>9</v>
      </c>
      <c r="H34" s="76">
        <v>3</v>
      </c>
      <c r="I34" s="76">
        <v>0</v>
      </c>
      <c r="J34" s="76">
        <v>2</v>
      </c>
      <c r="K34" s="76">
        <v>0</v>
      </c>
      <c r="L34" s="76">
        <v>0</v>
      </c>
      <c r="M34" s="76">
        <v>2</v>
      </c>
      <c r="N34" s="76">
        <v>1</v>
      </c>
      <c r="O34" s="76">
        <v>8</v>
      </c>
      <c r="P34" s="76">
        <v>3</v>
      </c>
      <c r="Q34" s="76">
        <v>4</v>
      </c>
      <c r="R34" s="76">
        <v>9</v>
      </c>
      <c r="S34" s="76">
        <v>4</v>
      </c>
      <c r="T34" s="76">
        <v>12</v>
      </c>
      <c r="U34" s="76">
        <v>11</v>
      </c>
      <c r="V34" s="76">
        <v>8</v>
      </c>
      <c r="W34" s="76">
        <v>0</v>
      </c>
      <c r="X34" s="76">
        <v>5</v>
      </c>
      <c r="Y34" s="76">
        <v>12</v>
      </c>
      <c r="Z34" s="76">
        <v>3</v>
      </c>
      <c r="AA34" s="76">
        <v>2</v>
      </c>
      <c r="AB34" s="76">
        <v>1</v>
      </c>
      <c r="AC34" s="76">
        <v>4</v>
      </c>
      <c r="AD34" s="76">
        <v>4</v>
      </c>
      <c r="AE34" s="76">
        <v>10</v>
      </c>
      <c r="AF34" s="77">
        <v>1</v>
      </c>
      <c r="AG34" s="76">
        <v>1</v>
      </c>
      <c r="AH34" s="76">
        <v>0</v>
      </c>
      <c r="AI34" s="76">
        <v>1</v>
      </c>
      <c r="AJ34" s="76">
        <v>0</v>
      </c>
      <c r="AK34" s="76">
        <v>2</v>
      </c>
      <c r="AL34" s="76">
        <v>3</v>
      </c>
      <c r="AM34" s="76">
        <v>0</v>
      </c>
      <c r="AN34" s="76">
        <v>0</v>
      </c>
      <c r="AO34" s="76">
        <v>2</v>
      </c>
      <c r="AP34" s="76">
        <v>4</v>
      </c>
      <c r="AQ34" s="76">
        <v>1</v>
      </c>
      <c r="AR34" s="76">
        <v>3</v>
      </c>
      <c r="AS34" s="76">
        <v>4</v>
      </c>
      <c r="AT34" s="76">
        <v>0</v>
      </c>
      <c r="AU34" s="76">
        <v>0</v>
      </c>
      <c r="AV34" s="76">
        <v>5</v>
      </c>
      <c r="AW34" s="76">
        <v>9</v>
      </c>
      <c r="AX34" s="76">
        <v>0</v>
      </c>
      <c r="AY34" s="76">
        <v>0</v>
      </c>
      <c r="AZ34" s="76">
        <v>1</v>
      </c>
      <c r="BA34" s="76">
        <v>4</v>
      </c>
      <c r="BB34" s="76">
        <v>8</v>
      </c>
      <c r="BC34" s="76">
        <v>0</v>
      </c>
      <c r="BD34" s="76">
        <v>78</v>
      </c>
      <c r="BE34" s="76">
        <v>2</v>
      </c>
      <c r="BF34" s="76">
        <v>5</v>
      </c>
      <c r="BG34" s="76">
        <v>0</v>
      </c>
      <c r="BH34" s="76">
        <v>2</v>
      </c>
      <c r="BI34" s="76">
        <v>4</v>
      </c>
      <c r="BJ34" s="76">
        <v>1</v>
      </c>
      <c r="BK34" s="76">
        <v>2</v>
      </c>
      <c r="BL34" s="76">
        <v>2</v>
      </c>
      <c r="BM34" s="76">
        <v>2</v>
      </c>
      <c r="BN34" s="76">
        <v>1</v>
      </c>
      <c r="BO34" s="76">
        <v>0</v>
      </c>
      <c r="BP34" s="76">
        <v>4</v>
      </c>
      <c r="BQ34" s="76">
        <v>3</v>
      </c>
      <c r="BR34" s="76">
        <v>3</v>
      </c>
      <c r="BS34" s="76">
        <v>0</v>
      </c>
      <c r="BT34" s="76">
        <v>0</v>
      </c>
      <c r="BU34" s="76">
        <v>2</v>
      </c>
      <c r="BV34" s="76">
        <v>0</v>
      </c>
      <c r="BW34" s="76">
        <v>1</v>
      </c>
      <c r="BX34" s="76">
        <v>2</v>
      </c>
      <c r="BY34" s="76">
        <v>2</v>
      </c>
      <c r="BZ34" s="76">
        <v>5</v>
      </c>
      <c r="CA34" s="76">
        <v>0</v>
      </c>
      <c r="CB34" s="76">
        <v>1</v>
      </c>
      <c r="CC34" s="76">
        <v>1</v>
      </c>
      <c r="CD34" s="76">
        <v>2</v>
      </c>
      <c r="CE34" s="76">
        <v>1</v>
      </c>
      <c r="CF34" s="76">
        <v>2</v>
      </c>
      <c r="CG34" s="76">
        <v>1</v>
      </c>
      <c r="CH34" s="76">
        <v>0</v>
      </c>
      <c r="CI34" s="76">
        <v>0</v>
      </c>
      <c r="CJ34" s="76">
        <v>1</v>
      </c>
      <c r="CK34" s="76">
        <v>2</v>
      </c>
      <c r="CL34" s="76">
        <v>0</v>
      </c>
      <c r="CM34" s="76">
        <v>1</v>
      </c>
      <c r="CN34" s="76">
        <v>2</v>
      </c>
      <c r="CO34" s="76">
        <v>0</v>
      </c>
      <c r="CP34" s="76">
        <v>1</v>
      </c>
      <c r="CQ34" s="76">
        <v>2</v>
      </c>
      <c r="CR34" s="76">
        <v>3</v>
      </c>
      <c r="CS34" s="76">
        <v>0</v>
      </c>
      <c r="CT34" s="76">
        <v>2</v>
      </c>
      <c r="CU34" s="76"/>
    </row>
    <row r="35" spans="1:99" s="82" customFormat="1" ht="12" customHeight="1">
      <c r="A35" s="1"/>
      <c r="B35" s="1"/>
      <c r="C35" s="79" t="s">
        <v>91</v>
      </c>
      <c r="D35" s="80">
        <v>-21</v>
      </c>
      <c r="E35" s="80">
        <v>-8</v>
      </c>
      <c r="F35" s="80">
        <v>0</v>
      </c>
      <c r="G35" s="80">
        <v>-12</v>
      </c>
      <c r="H35" s="80">
        <v>-7</v>
      </c>
      <c r="I35" s="80">
        <v>-20</v>
      </c>
      <c r="J35" s="80">
        <v>-27</v>
      </c>
      <c r="K35" s="80">
        <v>-59</v>
      </c>
      <c r="L35" s="80">
        <v>-25</v>
      </c>
      <c r="M35" s="80">
        <v>-21</v>
      </c>
      <c r="N35" s="80">
        <v>-11</v>
      </c>
      <c r="O35" s="80">
        <v>-11</v>
      </c>
      <c r="P35" s="80">
        <v>-11</v>
      </c>
      <c r="Q35" s="80">
        <v>-6</v>
      </c>
      <c r="R35" s="80">
        <v>-3</v>
      </c>
      <c r="S35" s="80">
        <v>-2</v>
      </c>
      <c r="T35" s="80">
        <v>-6</v>
      </c>
      <c r="U35" s="80">
        <v>0</v>
      </c>
      <c r="V35" s="80">
        <v>-3</v>
      </c>
      <c r="W35" s="80">
        <v>-6</v>
      </c>
      <c r="X35" s="80">
        <v>-2</v>
      </c>
      <c r="Y35" s="80">
        <v>-4</v>
      </c>
      <c r="Z35" s="80">
        <v>-11</v>
      </c>
      <c r="AA35" s="80">
        <v>0</v>
      </c>
      <c r="AB35" s="80">
        <v>-9</v>
      </c>
      <c r="AC35" s="80">
        <v>-1</v>
      </c>
      <c r="AD35" s="80">
        <v>0</v>
      </c>
      <c r="AE35" s="80">
        <v>-3</v>
      </c>
      <c r="AF35" s="81">
        <v>0</v>
      </c>
      <c r="AG35" s="80">
        <v>-2</v>
      </c>
      <c r="AH35" s="80">
        <v>-1</v>
      </c>
      <c r="AI35" s="80">
        <v>0</v>
      </c>
      <c r="AJ35" s="80">
        <v>-2</v>
      </c>
      <c r="AK35" s="80">
        <v>-9</v>
      </c>
      <c r="AL35" s="80">
        <v>-5</v>
      </c>
      <c r="AM35" s="80">
        <v>-2</v>
      </c>
      <c r="AN35" s="80">
        <v>-2</v>
      </c>
      <c r="AO35" s="80">
        <v>-5</v>
      </c>
      <c r="AP35" s="80">
        <v>-3</v>
      </c>
      <c r="AQ35" s="80">
        <v>-3</v>
      </c>
      <c r="AR35" s="80">
        <v>0</v>
      </c>
      <c r="AS35" s="80">
        <v>0</v>
      </c>
      <c r="AT35" s="80">
        <v>-3</v>
      </c>
      <c r="AU35" s="80">
        <v>-1</v>
      </c>
      <c r="AV35" s="80">
        <v>-2</v>
      </c>
      <c r="AW35" s="80">
        <v>-2</v>
      </c>
      <c r="AX35" s="80">
        <v>-1</v>
      </c>
      <c r="AY35" s="80">
        <v>-1</v>
      </c>
      <c r="AZ35" s="80">
        <v>-1</v>
      </c>
      <c r="BA35" s="80">
        <v>-1</v>
      </c>
      <c r="BB35" s="80">
        <v>-2</v>
      </c>
      <c r="BC35" s="80">
        <v>0</v>
      </c>
      <c r="BD35" s="80">
        <v>0</v>
      </c>
      <c r="BE35" s="80">
        <v>0</v>
      </c>
      <c r="BF35" s="80">
        <v>0</v>
      </c>
      <c r="BG35" s="80">
        <v>0</v>
      </c>
      <c r="BH35" s="80">
        <v>0</v>
      </c>
      <c r="BI35" s="80">
        <v>-1</v>
      </c>
      <c r="BJ35" s="80">
        <v>-1</v>
      </c>
      <c r="BK35" s="80">
        <v>-1</v>
      </c>
      <c r="BL35" s="80">
        <v>-2</v>
      </c>
      <c r="BM35" s="80">
        <v>0</v>
      </c>
      <c r="BN35" s="80">
        <v>-5</v>
      </c>
      <c r="BO35" s="80">
        <v>-1</v>
      </c>
      <c r="BP35" s="80">
        <v>0</v>
      </c>
      <c r="BQ35" s="80">
        <v>0</v>
      </c>
      <c r="BR35" s="80">
        <v>-2</v>
      </c>
      <c r="BS35" s="80">
        <v>0</v>
      </c>
      <c r="BT35" s="80">
        <v>-4</v>
      </c>
      <c r="BU35" s="80">
        <v>0</v>
      </c>
      <c r="BV35" s="80">
        <v>-9</v>
      </c>
      <c r="BW35" s="80">
        <v>-7</v>
      </c>
      <c r="BX35" s="80">
        <v>-6</v>
      </c>
      <c r="BY35" s="80">
        <v>-2</v>
      </c>
      <c r="BZ35" s="80">
        <v>-1</v>
      </c>
      <c r="CA35" s="80">
        <v>-2</v>
      </c>
      <c r="CB35" s="80">
        <v>-3</v>
      </c>
      <c r="CC35" s="80">
        <v>-1</v>
      </c>
      <c r="CD35" s="80">
        <v>-2</v>
      </c>
      <c r="CE35" s="80">
        <v>-1</v>
      </c>
      <c r="CF35" s="80">
        <v>-3</v>
      </c>
      <c r="CG35" s="80">
        <v>0</v>
      </c>
      <c r="CH35" s="80">
        <v>-3</v>
      </c>
      <c r="CI35" s="80">
        <v>-3</v>
      </c>
      <c r="CJ35" s="80">
        <v>0</v>
      </c>
      <c r="CK35" s="80">
        <v>0</v>
      </c>
      <c r="CL35" s="80">
        <v>-5</v>
      </c>
      <c r="CM35" s="80">
        <v>0</v>
      </c>
      <c r="CN35" s="80">
        <v>0</v>
      </c>
      <c r="CO35" s="80">
        <v>0</v>
      </c>
      <c r="CP35" s="80">
        <v>-3</v>
      </c>
      <c r="CQ35" s="80">
        <v>-3</v>
      </c>
      <c r="CR35" s="80">
        <v>-2</v>
      </c>
      <c r="CS35" s="80">
        <v>0</v>
      </c>
      <c r="CT35" s="80">
        <v>0</v>
      </c>
      <c r="CU35" s="80"/>
    </row>
    <row r="36" spans="1:99" s="78" customFormat="1" ht="12" customHeight="1">
      <c r="A36" s="1"/>
      <c r="B36" s="1"/>
      <c r="C36" s="75" t="s">
        <v>92</v>
      </c>
      <c r="D36" s="76">
        <v>6</v>
      </c>
      <c r="E36" s="76">
        <v>7</v>
      </c>
      <c r="F36" s="76">
        <v>5</v>
      </c>
      <c r="G36" s="76">
        <v>2</v>
      </c>
      <c r="H36" s="76">
        <v>2</v>
      </c>
      <c r="I36" s="76">
        <v>2</v>
      </c>
      <c r="J36" s="76">
        <v>9</v>
      </c>
      <c r="K36" s="76">
        <v>1</v>
      </c>
      <c r="L36" s="76">
        <v>3</v>
      </c>
      <c r="M36" s="76">
        <v>1</v>
      </c>
      <c r="N36" s="76">
        <v>0</v>
      </c>
      <c r="O36" s="76">
        <v>2</v>
      </c>
      <c r="P36" s="76">
        <v>2</v>
      </c>
      <c r="Q36" s="76">
        <v>1</v>
      </c>
      <c r="R36" s="76">
        <v>9</v>
      </c>
      <c r="S36" s="76">
        <v>3</v>
      </c>
      <c r="T36" s="76">
        <v>7</v>
      </c>
      <c r="U36" s="76">
        <v>8</v>
      </c>
      <c r="V36" s="76">
        <v>1</v>
      </c>
      <c r="W36" s="76">
        <v>8</v>
      </c>
      <c r="X36" s="76">
        <v>7</v>
      </c>
      <c r="Y36" s="76">
        <v>7</v>
      </c>
      <c r="Z36" s="76">
        <v>6</v>
      </c>
      <c r="AA36" s="76">
        <v>0</v>
      </c>
      <c r="AB36" s="76">
        <v>7</v>
      </c>
      <c r="AC36" s="76">
        <v>16</v>
      </c>
      <c r="AD36" s="76">
        <v>0</v>
      </c>
      <c r="AE36" s="76">
        <v>3</v>
      </c>
      <c r="AF36" s="77">
        <v>3</v>
      </c>
      <c r="AG36" s="76">
        <v>3</v>
      </c>
      <c r="AH36" s="76">
        <v>6</v>
      </c>
      <c r="AI36" s="76">
        <v>1</v>
      </c>
      <c r="AJ36" s="76">
        <v>1</v>
      </c>
      <c r="AK36" s="76">
        <v>5</v>
      </c>
      <c r="AL36" s="76">
        <v>3</v>
      </c>
      <c r="AM36" s="76">
        <v>3</v>
      </c>
      <c r="AN36" s="76">
        <v>0</v>
      </c>
      <c r="AO36" s="76">
        <v>6</v>
      </c>
      <c r="AP36" s="76">
        <v>5</v>
      </c>
      <c r="AQ36" s="76">
        <v>4</v>
      </c>
      <c r="AR36" s="76">
        <v>5</v>
      </c>
      <c r="AS36" s="76">
        <v>9</v>
      </c>
      <c r="AT36" s="76">
        <v>2</v>
      </c>
      <c r="AU36" s="76">
        <v>2</v>
      </c>
      <c r="AV36" s="76">
        <v>1</v>
      </c>
      <c r="AW36" s="76">
        <v>7</v>
      </c>
      <c r="AX36" s="76">
        <v>0</v>
      </c>
      <c r="AY36" s="76">
        <v>2</v>
      </c>
      <c r="AZ36" s="76">
        <v>13</v>
      </c>
      <c r="BA36" s="76">
        <v>10</v>
      </c>
      <c r="BB36" s="76">
        <v>6</v>
      </c>
      <c r="BC36" s="76">
        <v>8</v>
      </c>
      <c r="BD36" s="76">
        <v>0</v>
      </c>
      <c r="BE36" s="76">
        <v>4</v>
      </c>
      <c r="BF36" s="76">
        <v>0</v>
      </c>
      <c r="BG36" s="76">
        <v>2</v>
      </c>
      <c r="BH36" s="76">
        <v>0</v>
      </c>
      <c r="BI36" s="76">
        <v>18</v>
      </c>
      <c r="BJ36" s="76">
        <v>0</v>
      </c>
      <c r="BK36" s="76">
        <v>2</v>
      </c>
      <c r="BL36" s="76">
        <v>6</v>
      </c>
      <c r="BM36" s="76">
        <v>6</v>
      </c>
      <c r="BN36" s="76">
        <v>19</v>
      </c>
      <c r="BO36" s="76">
        <v>0</v>
      </c>
      <c r="BP36" s="76">
        <v>7</v>
      </c>
      <c r="BQ36" s="76">
        <v>3</v>
      </c>
      <c r="BR36" s="76">
        <v>0</v>
      </c>
      <c r="BS36" s="76">
        <v>7</v>
      </c>
      <c r="BT36" s="76">
        <v>5</v>
      </c>
      <c r="BU36" s="76">
        <v>2</v>
      </c>
      <c r="BV36" s="76">
        <v>16</v>
      </c>
      <c r="BW36" s="76">
        <v>3</v>
      </c>
      <c r="BX36" s="76">
        <v>9</v>
      </c>
      <c r="BY36" s="76">
        <v>1</v>
      </c>
      <c r="BZ36" s="76">
        <v>4</v>
      </c>
      <c r="CA36" s="76">
        <v>6</v>
      </c>
      <c r="CB36" s="76">
        <v>0</v>
      </c>
      <c r="CC36" s="76">
        <v>0</v>
      </c>
      <c r="CD36" s="76">
        <v>0</v>
      </c>
      <c r="CE36" s="76">
        <v>2</v>
      </c>
      <c r="CF36" s="76">
        <v>1</v>
      </c>
      <c r="CG36" s="76">
        <v>0</v>
      </c>
      <c r="CH36" s="76">
        <v>0</v>
      </c>
      <c r="CI36" s="76">
        <v>14</v>
      </c>
      <c r="CJ36" s="76">
        <v>0</v>
      </c>
      <c r="CK36" s="76">
        <v>2</v>
      </c>
      <c r="CL36" s="76">
        <v>0</v>
      </c>
      <c r="CM36" s="76">
        <v>0</v>
      </c>
      <c r="CN36" s="76">
        <v>0</v>
      </c>
      <c r="CO36" s="76">
        <v>0</v>
      </c>
      <c r="CP36" s="76">
        <v>2</v>
      </c>
      <c r="CQ36" s="76">
        <v>0</v>
      </c>
      <c r="CR36" s="76">
        <v>2</v>
      </c>
      <c r="CS36" s="76">
        <v>12</v>
      </c>
      <c r="CT36" s="76">
        <v>1</v>
      </c>
      <c r="CU36" s="76"/>
    </row>
    <row r="37" spans="1:99" s="82" customFormat="1" ht="12" customHeight="1">
      <c r="A37" s="1"/>
      <c r="B37" s="1"/>
      <c r="C37" s="79" t="s">
        <v>93</v>
      </c>
      <c r="D37" s="80">
        <v>-24</v>
      </c>
      <c r="E37" s="80">
        <v>-7</v>
      </c>
      <c r="F37" s="80">
        <v>-12</v>
      </c>
      <c r="G37" s="80">
        <v>-38</v>
      </c>
      <c r="H37" s="80">
        <v>-24</v>
      </c>
      <c r="I37" s="80">
        <v>-33</v>
      </c>
      <c r="J37" s="80">
        <v>-32</v>
      </c>
      <c r="K37" s="80">
        <v>-22</v>
      </c>
      <c r="L37" s="80">
        <v>-44</v>
      </c>
      <c r="M37" s="80">
        <v>-24</v>
      </c>
      <c r="N37" s="80">
        <v>-18</v>
      </c>
      <c r="O37" s="80">
        <v>-20</v>
      </c>
      <c r="P37" s="80">
        <v>-6</v>
      </c>
      <c r="Q37" s="80">
        <v>-4</v>
      </c>
      <c r="R37" s="80">
        <v>-2</v>
      </c>
      <c r="S37" s="80">
        <v>-7</v>
      </c>
      <c r="T37" s="80">
        <v>-1</v>
      </c>
      <c r="U37" s="80">
        <v>-9</v>
      </c>
      <c r="V37" s="80">
        <v>-3</v>
      </c>
      <c r="W37" s="80">
        <v>-16</v>
      </c>
      <c r="X37" s="80">
        <v>-2</v>
      </c>
      <c r="Y37" s="80">
        <v>-4</v>
      </c>
      <c r="Z37" s="80">
        <v>-6</v>
      </c>
      <c r="AA37" s="80">
        <v>-8</v>
      </c>
      <c r="AB37" s="80">
        <v>-4</v>
      </c>
      <c r="AC37" s="80">
        <v>-11</v>
      </c>
      <c r="AD37" s="80">
        <v>-1</v>
      </c>
      <c r="AE37" s="80">
        <v>-6</v>
      </c>
      <c r="AF37" s="81">
        <v>-5</v>
      </c>
      <c r="AG37" s="80">
        <v>-3</v>
      </c>
      <c r="AH37" s="80">
        <v>-3</v>
      </c>
      <c r="AI37" s="80">
        <v>-3</v>
      </c>
      <c r="AJ37" s="80">
        <v>-4</v>
      </c>
      <c r="AK37" s="80">
        <v>-3</v>
      </c>
      <c r="AL37" s="80">
        <v>0</v>
      </c>
      <c r="AM37" s="80">
        <v>-1</v>
      </c>
      <c r="AN37" s="80">
        <v>-13</v>
      </c>
      <c r="AO37" s="80">
        <v>-2</v>
      </c>
      <c r="AP37" s="80">
        <v>0</v>
      </c>
      <c r="AQ37" s="80">
        <v>-6</v>
      </c>
      <c r="AR37" s="80">
        <v>0</v>
      </c>
      <c r="AS37" s="80">
        <v>-2</v>
      </c>
      <c r="AT37" s="80">
        <v>0</v>
      </c>
      <c r="AU37" s="80">
        <v>-4</v>
      </c>
      <c r="AV37" s="80">
        <v>-3</v>
      </c>
      <c r="AW37" s="80">
        <v>-4</v>
      </c>
      <c r="AX37" s="80">
        <v>-5</v>
      </c>
      <c r="AY37" s="80">
        <v>-8</v>
      </c>
      <c r="AZ37" s="80">
        <v>0</v>
      </c>
      <c r="BA37" s="80">
        <v>0</v>
      </c>
      <c r="BB37" s="80">
        <v>0</v>
      </c>
      <c r="BC37" s="80">
        <v>-3</v>
      </c>
      <c r="BD37" s="80">
        <v>0</v>
      </c>
      <c r="BE37" s="80">
        <v>-1</v>
      </c>
      <c r="BF37" s="80">
        <v>0</v>
      </c>
      <c r="BG37" s="80">
        <v>0</v>
      </c>
      <c r="BH37" s="80">
        <v>0</v>
      </c>
      <c r="BI37" s="80">
        <v>-1</v>
      </c>
      <c r="BJ37" s="80">
        <v>-5</v>
      </c>
      <c r="BK37" s="80">
        <v>-1</v>
      </c>
      <c r="BL37" s="80">
        <v>-2</v>
      </c>
      <c r="BM37" s="80">
        <v>-1</v>
      </c>
      <c r="BN37" s="80">
        <v>-3</v>
      </c>
      <c r="BO37" s="80">
        <v>-1</v>
      </c>
      <c r="BP37" s="80">
        <v>-4</v>
      </c>
      <c r="BQ37" s="80">
        <v>-1</v>
      </c>
      <c r="BR37" s="80">
        <v>-3</v>
      </c>
      <c r="BS37" s="80">
        <v>0</v>
      </c>
      <c r="BT37" s="80">
        <v>-2</v>
      </c>
      <c r="BU37" s="80">
        <v>-4</v>
      </c>
      <c r="BV37" s="80">
        <v>-3</v>
      </c>
      <c r="BW37" s="80">
        <v>-2</v>
      </c>
      <c r="BX37" s="80">
        <v>-8</v>
      </c>
      <c r="BY37" s="80">
        <v>0</v>
      </c>
      <c r="BZ37" s="80">
        <v>-4</v>
      </c>
      <c r="CA37" s="80">
        <v>-2</v>
      </c>
      <c r="CB37" s="80">
        <v>0</v>
      </c>
      <c r="CC37" s="80">
        <v>-3</v>
      </c>
      <c r="CD37" s="80">
        <v>-2</v>
      </c>
      <c r="CE37" s="80">
        <v>-16</v>
      </c>
      <c r="CF37" s="80">
        <v>-9</v>
      </c>
      <c r="CG37" s="80">
        <v>-1</v>
      </c>
      <c r="CH37" s="80">
        <v>-2</v>
      </c>
      <c r="CI37" s="80">
        <v>-7</v>
      </c>
      <c r="CJ37" s="80">
        <v>0</v>
      </c>
      <c r="CK37" s="80">
        <v>0</v>
      </c>
      <c r="CL37" s="80">
        <v>0</v>
      </c>
      <c r="CM37" s="80">
        <v>-2</v>
      </c>
      <c r="CN37" s="80">
        <v>0</v>
      </c>
      <c r="CO37" s="80">
        <v>-2</v>
      </c>
      <c r="CP37" s="80">
        <v>-8</v>
      </c>
      <c r="CQ37" s="80">
        <v>-9</v>
      </c>
      <c r="CR37" s="80">
        <v>-11</v>
      </c>
      <c r="CS37" s="80">
        <v>0</v>
      </c>
      <c r="CT37" s="80">
        <v>0</v>
      </c>
      <c r="CU37" s="80"/>
    </row>
    <row r="38" spans="1:99" ht="12" customHeight="1"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BM38" s="1" t="s">
        <v>94</v>
      </c>
      <c r="BQ38" s="1" t="s">
        <v>94</v>
      </c>
      <c r="BU38" s="1" t="s">
        <v>94</v>
      </c>
    </row>
    <row r="39" spans="1:99" ht="12" customHeight="1">
      <c r="D39" s="83"/>
      <c r="E39" s="83"/>
      <c r="F39" s="83"/>
      <c r="G39" s="83"/>
      <c r="H39" s="74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</row>
    <row r="40" spans="1:99" s="177" customFormat="1" ht="12" customHeight="1">
      <c r="A40" s="1"/>
      <c r="B40" s="25"/>
      <c r="D40" s="178"/>
      <c r="E40" s="178"/>
      <c r="F40" s="178"/>
      <c r="G40" s="179" t="str">
        <f t="shared" ref="G40:AP40" si="0">IF( ISERR( FIND( "Q4", G$31 ) ), "", LEFT( G$31, 4 ) )</f>
        <v>2001</v>
      </c>
      <c r="H40" s="179" t="str">
        <f t="shared" si="0"/>
        <v/>
      </c>
      <c r="I40" s="179" t="str">
        <f t="shared" si="0"/>
        <v/>
      </c>
      <c r="J40" s="179" t="str">
        <f t="shared" si="0"/>
        <v/>
      </c>
      <c r="K40" s="179" t="str">
        <f t="shared" si="0"/>
        <v>2002</v>
      </c>
      <c r="L40" s="179" t="str">
        <f t="shared" si="0"/>
        <v/>
      </c>
      <c r="M40" s="179" t="str">
        <f t="shared" si="0"/>
        <v/>
      </c>
      <c r="N40" s="179" t="str">
        <f t="shared" si="0"/>
        <v/>
      </c>
      <c r="O40" s="179" t="str">
        <f t="shared" si="0"/>
        <v>2003</v>
      </c>
      <c r="P40" s="179" t="str">
        <f t="shared" si="0"/>
        <v/>
      </c>
      <c r="Q40" s="179" t="str">
        <f t="shared" si="0"/>
        <v/>
      </c>
      <c r="R40" s="179" t="str">
        <f t="shared" si="0"/>
        <v/>
      </c>
      <c r="S40" s="179" t="str">
        <f t="shared" si="0"/>
        <v>2004</v>
      </c>
      <c r="T40" s="179" t="str">
        <f t="shared" si="0"/>
        <v/>
      </c>
      <c r="U40" s="179" t="str">
        <f t="shared" si="0"/>
        <v/>
      </c>
      <c r="V40" s="179" t="str">
        <f t="shared" si="0"/>
        <v/>
      </c>
      <c r="W40" s="179" t="str">
        <f t="shared" si="0"/>
        <v>2005</v>
      </c>
      <c r="X40" s="179" t="str">
        <f t="shared" si="0"/>
        <v/>
      </c>
      <c r="Y40" s="179" t="str">
        <f t="shared" si="0"/>
        <v/>
      </c>
      <c r="Z40" s="179" t="str">
        <f t="shared" si="0"/>
        <v/>
      </c>
      <c r="AA40" s="179" t="str">
        <f t="shared" si="0"/>
        <v>2006</v>
      </c>
      <c r="AB40" s="179" t="str">
        <f t="shared" si="0"/>
        <v/>
      </c>
      <c r="AC40" s="179" t="str">
        <f t="shared" si="0"/>
        <v/>
      </c>
      <c r="AD40" s="179" t="str">
        <f t="shared" si="0"/>
        <v/>
      </c>
      <c r="AE40" s="179" t="str">
        <f t="shared" si="0"/>
        <v>2007</v>
      </c>
      <c r="AF40" s="179" t="str">
        <f t="shared" si="0"/>
        <v/>
      </c>
      <c r="AG40" s="179" t="str">
        <f t="shared" si="0"/>
        <v/>
      </c>
      <c r="AH40" s="179" t="str">
        <f t="shared" si="0"/>
        <v/>
      </c>
      <c r="AI40" s="179" t="str">
        <f t="shared" si="0"/>
        <v>2008</v>
      </c>
      <c r="AJ40" s="179" t="str">
        <f t="shared" si="0"/>
        <v/>
      </c>
      <c r="AK40" s="179" t="str">
        <f t="shared" si="0"/>
        <v/>
      </c>
      <c r="AL40" s="179" t="str">
        <f t="shared" si="0"/>
        <v/>
      </c>
      <c r="AM40" s="179" t="str">
        <f t="shared" si="0"/>
        <v>2009</v>
      </c>
      <c r="AN40" s="179" t="str">
        <f t="shared" si="0"/>
        <v/>
      </c>
      <c r="AO40" s="179" t="str">
        <f t="shared" si="0"/>
        <v/>
      </c>
      <c r="AP40" s="179" t="str">
        <f t="shared" si="0"/>
        <v/>
      </c>
      <c r="AQ40" s="179" t="str">
        <f>IF( ISERR( FIND( "Q4", AQ$31 ) ), "", LEFT( AQ$31, 4 ) )</f>
        <v>2010</v>
      </c>
      <c r="AR40" s="179" t="str">
        <f t="shared" ref="AR40:BZ40" si="1">IF( ISERR( FIND( "Q4", AR$31 ) ), "", LEFT( AR$31, 4 ) )</f>
        <v/>
      </c>
      <c r="AS40" s="179" t="str">
        <f t="shared" si="1"/>
        <v/>
      </c>
      <c r="AT40" s="179" t="str">
        <f t="shared" si="1"/>
        <v/>
      </c>
      <c r="AU40" s="179" t="str">
        <f t="shared" si="1"/>
        <v>2011</v>
      </c>
      <c r="AV40" s="179" t="str">
        <f t="shared" si="1"/>
        <v/>
      </c>
      <c r="AW40" s="179" t="str">
        <f t="shared" si="1"/>
        <v/>
      </c>
      <c r="AX40" s="179" t="str">
        <f t="shared" si="1"/>
        <v/>
      </c>
      <c r="AY40" s="179" t="str">
        <f t="shared" si="1"/>
        <v>2012</v>
      </c>
      <c r="AZ40" s="179" t="str">
        <f t="shared" si="1"/>
        <v/>
      </c>
      <c r="BA40" s="179" t="str">
        <f t="shared" si="1"/>
        <v/>
      </c>
      <c r="BB40" s="179" t="str">
        <f t="shared" si="1"/>
        <v/>
      </c>
      <c r="BC40" s="179" t="str">
        <f t="shared" si="1"/>
        <v>2013</v>
      </c>
      <c r="BD40" s="179" t="str">
        <f t="shared" si="1"/>
        <v/>
      </c>
      <c r="BE40" s="179" t="str">
        <f t="shared" si="1"/>
        <v/>
      </c>
      <c r="BF40" s="179" t="str">
        <f t="shared" si="1"/>
        <v/>
      </c>
      <c r="BG40" s="179" t="str">
        <f t="shared" si="1"/>
        <v>2014</v>
      </c>
      <c r="BH40" s="179" t="str">
        <f t="shared" si="1"/>
        <v/>
      </c>
      <c r="BI40" s="179" t="str">
        <f t="shared" si="1"/>
        <v/>
      </c>
      <c r="BJ40" s="179" t="str">
        <f t="shared" si="1"/>
        <v/>
      </c>
      <c r="BK40" s="179" t="str">
        <f t="shared" si="1"/>
        <v>2015</v>
      </c>
      <c r="BL40" s="179" t="str">
        <f t="shared" si="1"/>
        <v/>
      </c>
      <c r="BM40" s="179" t="str">
        <f t="shared" si="1"/>
        <v/>
      </c>
      <c r="BN40" s="179" t="str">
        <f t="shared" si="1"/>
        <v/>
      </c>
      <c r="BO40" s="179" t="str">
        <f>IF( ISERR( FIND( "Q4", BO$31 ) ), "", LEFT( BO$31, 4 ) )</f>
        <v>2016</v>
      </c>
      <c r="BP40" s="179" t="str">
        <f t="shared" si="1"/>
        <v/>
      </c>
      <c r="BQ40" s="179" t="str">
        <f t="shared" si="1"/>
        <v/>
      </c>
      <c r="BR40" s="179" t="str">
        <f t="shared" si="1"/>
        <v/>
      </c>
      <c r="BS40" s="179" t="str">
        <f>IF( ISERR( FIND( "Q4", BS$31 ) ), "", LEFT( BS$31, 4 ) )</f>
        <v>2017</v>
      </c>
      <c r="BT40" s="179" t="str">
        <f t="shared" si="1"/>
        <v/>
      </c>
      <c r="BU40" s="179" t="str">
        <f t="shared" si="1"/>
        <v/>
      </c>
      <c r="BV40" s="179" t="str">
        <f t="shared" si="1"/>
        <v/>
      </c>
      <c r="BW40" s="179">
        <v>2018</v>
      </c>
      <c r="BX40" s="179" t="str">
        <f t="shared" si="1"/>
        <v/>
      </c>
      <c r="BY40" s="179" t="str">
        <f t="shared" si="1"/>
        <v/>
      </c>
      <c r="BZ40" s="179" t="str">
        <f t="shared" si="1"/>
        <v/>
      </c>
      <c r="CA40" s="179">
        <v>2019</v>
      </c>
      <c r="CE40" s="179">
        <v>2020</v>
      </c>
      <c r="CI40" s="179">
        <v>2021</v>
      </c>
      <c r="CM40" s="179">
        <v>2022</v>
      </c>
      <c r="CQ40" s="179">
        <v>2023</v>
      </c>
      <c r="CU40" s="179">
        <v>2024</v>
      </c>
    </row>
    <row r="41" spans="1:99" s="84" customFormat="1" ht="12" customHeight="1">
      <c r="A41" s="25"/>
      <c r="B41" s="25"/>
      <c r="D41" s="85"/>
      <c r="E41" s="85"/>
      <c r="F41" s="85"/>
      <c r="G41" s="85"/>
      <c r="H41" s="86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</row>
    <row r="42" spans="1:99" s="87" customFormat="1" ht="12" customHeight="1">
      <c r="A42" s="25"/>
      <c r="B42" s="25"/>
      <c r="C42" s="87" t="s">
        <v>88</v>
      </c>
      <c r="G42" s="87">
        <f t="shared" ref="G42:P47" si="2">IF( ISERR( FIND( "Q4", G$31 ) ), "", SUM( D32:G32 ) )</f>
        <v>10</v>
      </c>
      <c r="H42" s="87" t="str">
        <f t="shared" si="2"/>
        <v/>
      </c>
      <c r="I42" s="87" t="str">
        <f t="shared" si="2"/>
        <v/>
      </c>
      <c r="J42" s="87" t="str">
        <f t="shared" si="2"/>
        <v/>
      </c>
      <c r="K42" s="87">
        <f t="shared" si="2"/>
        <v>2</v>
      </c>
      <c r="L42" s="87" t="str">
        <f t="shared" si="2"/>
        <v/>
      </c>
      <c r="M42" s="87" t="str">
        <f t="shared" si="2"/>
        <v/>
      </c>
      <c r="N42" s="87" t="str">
        <f t="shared" si="2"/>
        <v/>
      </c>
      <c r="O42" s="87">
        <f t="shared" si="2"/>
        <v>18</v>
      </c>
      <c r="P42" s="87" t="str">
        <f t="shared" si="2"/>
        <v/>
      </c>
      <c r="Q42" s="87" t="str">
        <f t="shared" ref="Q42:Z47" si="3">IF( ISERR( FIND( "Q4", Q$31 ) ), "", SUM( N32:Q32 ) )</f>
        <v/>
      </c>
      <c r="R42" s="87" t="str">
        <f t="shared" si="3"/>
        <v/>
      </c>
      <c r="S42" s="87">
        <f t="shared" si="3"/>
        <v>16</v>
      </c>
      <c r="T42" s="87" t="str">
        <f t="shared" si="3"/>
        <v/>
      </c>
      <c r="U42" s="87" t="str">
        <f t="shared" si="3"/>
        <v/>
      </c>
      <c r="V42" s="87" t="str">
        <f t="shared" si="3"/>
        <v/>
      </c>
      <c r="W42" s="87">
        <f t="shared" si="3"/>
        <v>18</v>
      </c>
      <c r="X42" s="87" t="str">
        <f t="shared" si="3"/>
        <v/>
      </c>
      <c r="Y42" s="87" t="str">
        <f t="shared" si="3"/>
        <v/>
      </c>
      <c r="Z42" s="87" t="str">
        <f t="shared" si="3"/>
        <v/>
      </c>
      <c r="AA42" s="87">
        <f t="shared" ref="AA42:AJ47" si="4">IF( ISERR( FIND( "Q4", AA$31 ) ), "", SUM( X32:AA32 ) )</f>
        <v>25</v>
      </c>
      <c r="AB42" s="87" t="str">
        <f t="shared" si="4"/>
        <v/>
      </c>
      <c r="AC42" s="87" t="str">
        <f t="shared" si="4"/>
        <v/>
      </c>
      <c r="AD42" s="87" t="str">
        <f t="shared" si="4"/>
        <v/>
      </c>
      <c r="AE42" s="87">
        <f t="shared" si="4"/>
        <v>28</v>
      </c>
      <c r="AF42" s="87" t="str">
        <f t="shared" si="4"/>
        <v/>
      </c>
      <c r="AG42" s="87" t="str">
        <f t="shared" si="4"/>
        <v/>
      </c>
      <c r="AH42" s="87" t="str">
        <f t="shared" si="4"/>
        <v/>
      </c>
      <c r="AI42" s="87">
        <f t="shared" si="4"/>
        <v>8</v>
      </c>
      <c r="AJ42" s="87" t="str">
        <f t="shared" si="4"/>
        <v/>
      </c>
      <c r="AK42" s="87" t="str">
        <f t="shared" ref="AK42:AT47" si="5">IF( ISERR( FIND( "Q4", AK$31 ) ), "", SUM( AH32:AK32 ) )</f>
        <v/>
      </c>
      <c r="AL42" s="87" t="str">
        <f t="shared" si="5"/>
        <v/>
      </c>
      <c r="AM42" s="87">
        <f t="shared" si="5"/>
        <v>6</v>
      </c>
      <c r="AN42" s="87" t="str">
        <f t="shared" si="5"/>
        <v/>
      </c>
      <c r="AO42" s="87" t="str">
        <f t="shared" si="5"/>
        <v/>
      </c>
      <c r="AP42" s="87" t="str">
        <f t="shared" si="5"/>
        <v/>
      </c>
      <c r="AQ42" s="87">
        <f t="shared" si="5"/>
        <v>7</v>
      </c>
      <c r="AR42" s="87" t="str">
        <f t="shared" si="5"/>
        <v/>
      </c>
      <c r="AS42" s="87" t="str">
        <f t="shared" si="5"/>
        <v/>
      </c>
      <c r="AT42" s="87" t="str">
        <f t="shared" si="5"/>
        <v/>
      </c>
      <c r="AU42" s="87">
        <f t="shared" ref="AU42:AY47" si="6">IF( ISERR( FIND( "Q4", AU$31 ) ), "", SUM( AR32:AU32 ) )</f>
        <v>14</v>
      </c>
      <c r="AV42" s="87" t="str">
        <f t="shared" si="6"/>
        <v/>
      </c>
      <c r="AW42" s="87" t="str">
        <f t="shared" si="6"/>
        <v/>
      </c>
      <c r="AX42" s="87" t="str">
        <f t="shared" si="6"/>
        <v/>
      </c>
      <c r="AY42" s="87">
        <f t="shared" si="6"/>
        <v>13</v>
      </c>
      <c r="AZ42" s="87" t="str">
        <f t="shared" ref="AZ42:BB47" si="7">IF( ISERR( FIND( "Q4", AZ$31 ) ), "", SUM( AS32:AZ32 ) )</f>
        <v/>
      </c>
      <c r="BA42" s="87" t="str">
        <f t="shared" si="7"/>
        <v/>
      </c>
      <c r="BB42" s="87" t="str">
        <f t="shared" si="7"/>
        <v/>
      </c>
      <c r="BC42" s="87">
        <f t="shared" ref="BC42:BC47" si="8">IF( ISERR( FIND( "Q4", BC$31 ) ), "", SUM( AZ32:BC32 ) )</f>
        <v>10</v>
      </c>
      <c r="BD42" s="87" t="str">
        <f t="shared" ref="BD42:BF47" si="9">IF( ISERR( FIND( "Q4", BD$31 ) ), "", SUM( AS32:BD32 ) )</f>
        <v/>
      </c>
      <c r="BE42" s="87" t="str">
        <f t="shared" si="9"/>
        <v/>
      </c>
      <c r="BF42" s="87" t="str">
        <f t="shared" si="9"/>
        <v/>
      </c>
      <c r="BG42" s="87">
        <f t="shared" ref="BG42:BG47" si="10">IF( ISERR( FIND( "Q4", BG$31 ) ), "", SUM( BD32:BG32 ) )</f>
        <v>12</v>
      </c>
      <c r="BH42" s="87" t="str">
        <f t="shared" ref="BH42:BJ47" si="11">IF( ISERR( FIND( "Q4", BH$31 ) ), "", SUM( AS32:BH32 ) )</f>
        <v/>
      </c>
      <c r="BI42" s="87" t="str">
        <f t="shared" si="11"/>
        <v/>
      </c>
      <c r="BJ42" s="87" t="str">
        <f t="shared" si="11"/>
        <v/>
      </c>
      <c r="BK42" s="87">
        <f t="shared" ref="BK42:BK47" si="12">IF( ISERR( FIND( "Q4", BK$31 ) ), "", SUM( BH32:BK32 ) )</f>
        <v>6</v>
      </c>
      <c r="BL42" s="87" t="str">
        <f t="shared" ref="BL42:BN47" si="13">IF( ISERR( FIND( "Q4", BL$31 ) ), "", SUM( AS32:BL32 ) )</f>
        <v/>
      </c>
      <c r="BM42" s="87" t="str">
        <f t="shared" si="13"/>
        <v/>
      </c>
      <c r="BN42" s="87" t="str">
        <f t="shared" si="13"/>
        <v/>
      </c>
      <c r="BO42" s="87">
        <f t="shared" ref="BO42:BO47" si="14">IF( ISERR( FIND( "Q4", BO$31 ) ), "", SUM( BL32:BO32 ) )</f>
        <v>13</v>
      </c>
      <c r="BP42" s="87" t="str">
        <f t="shared" ref="BP42:BR47" si="15">IF( ISERR( FIND( "Q4", BP$31 ) ), "", SUM( AS32:BP32 ) )</f>
        <v/>
      </c>
      <c r="BQ42" s="87" t="str">
        <f t="shared" si="15"/>
        <v/>
      </c>
      <c r="BR42" s="87" t="str">
        <f t="shared" si="15"/>
        <v/>
      </c>
      <c r="BS42" s="87">
        <f t="shared" ref="BS42:BS47" si="16">IF( ISERR( FIND( "Q4", BS$31 ) ), "", SUM( BP32:BS32 ) )</f>
        <v>11</v>
      </c>
      <c r="BT42" s="87" t="str">
        <f t="shared" ref="BT42:BV47" si="17">IF( ISERR( FIND( "Q4", BT$31 ) ), "", SUM( AW32:BT32 ) )</f>
        <v/>
      </c>
      <c r="BU42" s="87" t="str">
        <f t="shared" si="17"/>
        <v/>
      </c>
      <c r="BV42" s="87" t="str">
        <f t="shared" si="17"/>
        <v/>
      </c>
      <c r="BW42" s="87">
        <f t="shared" ref="BW42:BW47" si="18">IF( ISERR( FIND( "Q4", BW$31 ) ), "", SUM( BT32:BW32 ) )</f>
        <v>12</v>
      </c>
      <c r="BX42" s="87" t="str">
        <f t="shared" ref="BX42:BZ47" si="19">IF( ISERR( FIND( "Q4", BX$31 ) ), "", SUM( BA32:BX32 ) )</f>
        <v/>
      </c>
      <c r="BY42" s="87" t="str">
        <f t="shared" si="19"/>
        <v/>
      </c>
      <c r="BZ42" s="87" t="str">
        <f t="shared" si="19"/>
        <v/>
      </c>
      <c r="CA42" s="87">
        <f t="shared" ref="CA42:CJ47" si="20">IF( ISERR( FIND( "Q4", CA$31 ) ), "", SUM( BX32:CA32 ) )</f>
        <v>26</v>
      </c>
      <c r="CB42" s="87" t="str">
        <f t="shared" si="20"/>
        <v/>
      </c>
      <c r="CC42" s="87" t="str">
        <f t="shared" si="20"/>
        <v/>
      </c>
      <c r="CD42" s="87" t="str">
        <f t="shared" si="20"/>
        <v/>
      </c>
      <c r="CE42" s="87">
        <f t="shared" si="20"/>
        <v>5</v>
      </c>
      <c r="CF42" s="87" t="str">
        <f t="shared" si="20"/>
        <v/>
      </c>
      <c r="CG42" s="87" t="str">
        <f t="shared" si="20"/>
        <v/>
      </c>
      <c r="CH42" s="87" t="str">
        <f t="shared" si="20"/>
        <v/>
      </c>
      <c r="CI42" s="87">
        <f t="shared" si="20"/>
        <v>2</v>
      </c>
      <c r="CJ42" s="87" t="str">
        <f t="shared" si="20"/>
        <v/>
      </c>
      <c r="CK42" s="87" t="str">
        <f t="shared" ref="CK42:CQ47" si="21">IF( ISERR( FIND( "Q4", CK$31 ) ), "", SUM( CH32:CK32 ) )</f>
        <v/>
      </c>
      <c r="CL42" s="87" t="str">
        <f t="shared" si="21"/>
        <v/>
      </c>
      <c r="CM42" s="87">
        <f t="shared" si="21"/>
        <v>19</v>
      </c>
      <c r="CN42" s="87" t="str">
        <f t="shared" si="21"/>
        <v/>
      </c>
      <c r="CO42" s="87" t="str">
        <f t="shared" si="21"/>
        <v/>
      </c>
      <c r="CP42" s="87" t="str">
        <f t="shared" si="21"/>
        <v/>
      </c>
      <c r="CQ42" s="87">
        <f t="shared" si="21"/>
        <v>9</v>
      </c>
      <c r="CR42" s="87" t="str">
        <f t="shared" ref="CR42:CR47" si="22">IF( ISERR( FIND( "Q4", CR$31 ) ), "", SUM( CO32:CR32 ) )</f>
        <v/>
      </c>
      <c r="CS42" s="87" t="str">
        <f t="shared" ref="CS42:CS47" si="23">IF( ISERR( FIND( "Q4", CS$31 ) ), "", SUM( CP32:CS32 ) )</f>
        <v/>
      </c>
      <c r="CT42" s="87" t="str">
        <f t="shared" ref="CT42:CT47" si="24">IF( ISERR( FIND( "Q4", CT$31 ) ), "", SUM( CQ32:CT32 ) )</f>
        <v/>
      </c>
      <c r="CU42" s="87">
        <f t="shared" ref="CU42:CU47" si="25">IF( ISERR( FIND( "Q4", CU$31 ) ), "", SUM( CR32:CU32 ) )</f>
        <v>0</v>
      </c>
    </row>
    <row r="43" spans="1:99" s="88" customFormat="1" ht="12" customHeight="1">
      <c r="A43" s="25"/>
      <c r="B43" s="25"/>
      <c r="C43" s="88" t="s">
        <v>89</v>
      </c>
      <c r="G43" s="88">
        <f t="shared" si="2"/>
        <v>-28</v>
      </c>
      <c r="H43" s="88" t="str">
        <f t="shared" si="2"/>
        <v/>
      </c>
      <c r="I43" s="88" t="str">
        <f t="shared" si="2"/>
        <v/>
      </c>
      <c r="J43" s="88" t="str">
        <f t="shared" si="2"/>
        <v/>
      </c>
      <c r="K43" s="88">
        <f t="shared" si="2"/>
        <v>-55</v>
      </c>
      <c r="L43" s="88" t="str">
        <f t="shared" si="2"/>
        <v/>
      </c>
      <c r="M43" s="88" t="str">
        <f t="shared" si="2"/>
        <v/>
      </c>
      <c r="N43" s="88" t="str">
        <f t="shared" si="2"/>
        <v/>
      </c>
      <c r="O43" s="88">
        <f t="shared" si="2"/>
        <v>-44</v>
      </c>
      <c r="P43" s="88" t="str">
        <f t="shared" si="2"/>
        <v/>
      </c>
      <c r="Q43" s="88" t="str">
        <f t="shared" si="3"/>
        <v/>
      </c>
      <c r="R43" s="88" t="str">
        <f t="shared" si="3"/>
        <v/>
      </c>
      <c r="S43" s="88">
        <f t="shared" si="3"/>
        <v>-18</v>
      </c>
      <c r="T43" s="88" t="str">
        <f t="shared" si="3"/>
        <v/>
      </c>
      <c r="U43" s="88" t="str">
        <f t="shared" si="3"/>
        <v/>
      </c>
      <c r="V43" s="88" t="str">
        <f t="shared" si="3"/>
        <v/>
      </c>
      <c r="W43" s="88">
        <f t="shared" si="3"/>
        <v>-4</v>
      </c>
      <c r="X43" s="88" t="str">
        <f t="shared" si="3"/>
        <v/>
      </c>
      <c r="Y43" s="88" t="str">
        <f t="shared" si="3"/>
        <v/>
      </c>
      <c r="Z43" s="88" t="str">
        <f t="shared" si="3"/>
        <v/>
      </c>
      <c r="AA43" s="88">
        <f t="shared" si="4"/>
        <v>-6</v>
      </c>
      <c r="AB43" s="88" t="str">
        <f t="shared" si="4"/>
        <v/>
      </c>
      <c r="AC43" s="88" t="str">
        <f t="shared" si="4"/>
        <v/>
      </c>
      <c r="AD43" s="88" t="str">
        <f t="shared" si="4"/>
        <v/>
      </c>
      <c r="AE43" s="88">
        <f t="shared" si="4"/>
        <v>-13</v>
      </c>
      <c r="AF43" s="88" t="str">
        <f t="shared" si="4"/>
        <v/>
      </c>
      <c r="AG43" s="88" t="str">
        <f t="shared" si="4"/>
        <v/>
      </c>
      <c r="AH43" s="88" t="str">
        <f t="shared" si="4"/>
        <v/>
      </c>
      <c r="AI43" s="88">
        <f t="shared" si="4"/>
        <v>-9</v>
      </c>
      <c r="AJ43" s="88" t="str">
        <f t="shared" si="4"/>
        <v/>
      </c>
      <c r="AK43" s="88" t="str">
        <f t="shared" si="5"/>
        <v/>
      </c>
      <c r="AL43" s="88" t="str">
        <f t="shared" si="5"/>
        <v/>
      </c>
      <c r="AM43" s="88">
        <f t="shared" si="5"/>
        <v>-8</v>
      </c>
      <c r="AN43" s="88" t="str">
        <f t="shared" si="5"/>
        <v/>
      </c>
      <c r="AO43" s="88" t="str">
        <f t="shared" si="5"/>
        <v/>
      </c>
      <c r="AP43" s="88" t="str">
        <f t="shared" si="5"/>
        <v/>
      </c>
      <c r="AQ43" s="88">
        <f t="shared" si="5"/>
        <v>-17</v>
      </c>
      <c r="AR43" s="88" t="str">
        <f t="shared" si="5"/>
        <v/>
      </c>
      <c r="AS43" s="88" t="str">
        <f t="shared" si="5"/>
        <v/>
      </c>
      <c r="AT43" s="88" t="str">
        <f t="shared" si="5"/>
        <v/>
      </c>
      <c r="AU43" s="88">
        <f t="shared" si="6"/>
        <v>-11</v>
      </c>
      <c r="AV43" s="88" t="str">
        <f t="shared" si="6"/>
        <v/>
      </c>
      <c r="AW43" s="88" t="str">
        <f t="shared" si="6"/>
        <v/>
      </c>
      <c r="AX43" s="88" t="str">
        <f t="shared" si="6"/>
        <v/>
      </c>
      <c r="AY43" s="88">
        <f t="shared" si="6"/>
        <v>-13</v>
      </c>
      <c r="AZ43" s="88" t="str">
        <f t="shared" si="7"/>
        <v/>
      </c>
      <c r="BA43" s="88" t="str">
        <f t="shared" si="7"/>
        <v/>
      </c>
      <c r="BB43" s="88" t="str">
        <f t="shared" si="7"/>
        <v/>
      </c>
      <c r="BC43" s="88">
        <f t="shared" si="8"/>
        <v>-13</v>
      </c>
      <c r="BD43" s="88" t="str">
        <f t="shared" si="9"/>
        <v/>
      </c>
      <c r="BE43" s="88" t="str">
        <f t="shared" si="9"/>
        <v/>
      </c>
      <c r="BF43" s="88" t="str">
        <f t="shared" si="9"/>
        <v/>
      </c>
      <c r="BG43" s="88">
        <f t="shared" si="10"/>
        <v>-2</v>
      </c>
      <c r="BH43" s="88" t="str">
        <f t="shared" si="11"/>
        <v/>
      </c>
      <c r="BI43" s="88" t="str">
        <f t="shared" si="11"/>
        <v/>
      </c>
      <c r="BJ43" s="88" t="str">
        <f t="shared" si="11"/>
        <v/>
      </c>
      <c r="BK43" s="88">
        <f t="shared" si="12"/>
        <v>-5</v>
      </c>
      <c r="BL43" s="88" t="str">
        <f t="shared" si="13"/>
        <v/>
      </c>
      <c r="BM43" s="88" t="str">
        <f t="shared" si="13"/>
        <v/>
      </c>
      <c r="BN43" s="88" t="str">
        <f t="shared" si="13"/>
        <v/>
      </c>
      <c r="BO43" s="88">
        <f t="shared" si="14"/>
        <v>-3</v>
      </c>
      <c r="BP43" s="88" t="str">
        <f t="shared" si="15"/>
        <v/>
      </c>
      <c r="BQ43" s="88" t="str">
        <f t="shared" si="15"/>
        <v/>
      </c>
      <c r="BR43" s="88" t="str">
        <f t="shared" si="15"/>
        <v/>
      </c>
      <c r="BS43" s="88">
        <f t="shared" si="16"/>
        <v>-4</v>
      </c>
      <c r="BT43" s="88" t="str">
        <f t="shared" si="17"/>
        <v/>
      </c>
      <c r="BU43" s="88" t="str">
        <f t="shared" si="17"/>
        <v/>
      </c>
      <c r="BV43" s="88" t="str">
        <f t="shared" si="17"/>
        <v/>
      </c>
      <c r="BW43" s="88">
        <f t="shared" si="18"/>
        <v>-21</v>
      </c>
      <c r="BX43" s="88" t="str">
        <f t="shared" si="19"/>
        <v/>
      </c>
      <c r="BY43" s="88" t="str">
        <f t="shared" si="19"/>
        <v/>
      </c>
      <c r="BZ43" s="88" t="str">
        <f t="shared" si="19"/>
        <v/>
      </c>
      <c r="CA43" s="88">
        <f t="shared" si="20"/>
        <v>-10</v>
      </c>
      <c r="CB43" s="88" t="str">
        <f t="shared" si="20"/>
        <v/>
      </c>
      <c r="CC43" s="88" t="str">
        <f t="shared" si="20"/>
        <v/>
      </c>
      <c r="CD43" s="88" t="str">
        <f t="shared" si="20"/>
        <v/>
      </c>
      <c r="CE43" s="88">
        <f t="shared" si="20"/>
        <v>-19</v>
      </c>
      <c r="CF43" s="88" t="str">
        <f t="shared" si="20"/>
        <v/>
      </c>
      <c r="CG43" s="88" t="str">
        <f t="shared" si="20"/>
        <v/>
      </c>
      <c r="CH43" s="88" t="str">
        <f t="shared" si="20"/>
        <v/>
      </c>
      <c r="CI43" s="88">
        <f t="shared" si="20"/>
        <v>-4</v>
      </c>
      <c r="CJ43" s="88" t="str">
        <f t="shared" si="20"/>
        <v/>
      </c>
      <c r="CK43" s="88" t="str">
        <f t="shared" si="21"/>
        <v/>
      </c>
      <c r="CL43" s="88" t="str">
        <f t="shared" si="21"/>
        <v/>
      </c>
      <c r="CM43" s="88">
        <f t="shared" si="21"/>
        <v>-3</v>
      </c>
      <c r="CN43" s="88" t="str">
        <f t="shared" si="21"/>
        <v/>
      </c>
      <c r="CO43" s="88" t="str">
        <f t="shared" si="21"/>
        <v/>
      </c>
      <c r="CP43" s="88" t="str">
        <f t="shared" si="21"/>
        <v/>
      </c>
      <c r="CQ43" s="88">
        <f t="shared" si="21"/>
        <v>-2</v>
      </c>
      <c r="CR43" s="88" t="str">
        <f t="shared" si="22"/>
        <v/>
      </c>
      <c r="CS43" s="88" t="str">
        <f t="shared" si="23"/>
        <v/>
      </c>
      <c r="CT43" s="88" t="str">
        <f t="shared" si="24"/>
        <v/>
      </c>
      <c r="CU43" s="88">
        <f t="shared" si="25"/>
        <v>-3</v>
      </c>
    </row>
    <row r="44" spans="1:99" s="87" customFormat="1" ht="12" customHeight="1">
      <c r="A44" s="25"/>
      <c r="B44" s="25"/>
      <c r="C44" s="87" t="s">
        <v>90</v>
      </c>
      <c r="G44" s="87">
        <f t="shared" si="2"/>
        <v>27</v>
      </c>
      <c r="H44" s="87" t="str">
        <f t="shared" si="2"/>
        <v/>
      </c>
      <c r="I44" s="87" t="str">
        <f t="shared" si="2"/>
        <v/>
      </c>
      <c r="J44" s="87" t="str">
        <f t="shared" si="2"/>
        <v/>
      </c>
      <c r="K44" s="87">
        <f t="shared" si="2"/>
        <v>5</v>
      </c>
      <c r="L44" s="87" t="str">
        <f t="shared" si="2"/>
        <v/>
      </c>
      <c r="M44" s="87" t="str">
        <f t="shared" si="2"/>
        <v/>
      </c>
      <c r="N44" s="87" t="str">
        <f t="shared" si="2"/>
        <v/>
      </c>
      <c r="O44" s="87">
        <f t="shared" si="2"/>
        <v>11</v>
      </c>
      <c r="P44" s="87" t="str">
        <f t="shared" si="2"/>
        <v/>
      </c>
      <c r="Q44" s="87" t="str">
        <f t="shared" si="3"/>
        <v/>
      </c>
      <c r="R44" s="87" t="str">
        <f t="shared" si="3"/>
        <v/>
      </c>
      <c r="S44" s="87">
        <f t="shared" si="3"/>
        <v>20</v>
      </c>
      <c r="T44" s="87" t="str">
        <f t="shared" si="3"/>
        <v/>
      </c>
      <c r="U44" s="87" t="str">
        <f t="shared" si="3"/>
        <v/>
      </c>
      <c r="V44" s="87" t="str">
        <f t="shared" si="3"/>
        <v/>
      </c>
      <c r="W44" s="87">
        <f t="shared" si="3"/>
        <v>31</v>
      </c>
      <c r="X44" s="87" t="str">
        <f t="shared" si="3"/>
        <v/>
      </c>
      <c r="Y44" s="87" t="str">
        <f t="shared" si="3"/>
        <v/>
      </c>
      <c r="Z44" s="87" t="str">
        <f t="shared" si="3"/>
        <v/>
      </c>
      <c r="AA44" s="87">
        <f t="shared" si="4"/>
        <v>22</v>
      </c>
      <c r="AB44" s="87" t="str">
        <f t="shared" si="4"/>
        <v/>
      </c>
      <c r="AC44" s="87" t="str">
        <f t="shared" si="4"/>
        <v/>
      </c>
      <c r="AD44" s="87" t="str">
        <f t="shared" si="4"/>
        <v/>
      </c>
      <c r="AE44" s="87">
        <f t="shared" si="4"/>
        <v>19</v>
      </c>
      <c r="AF44" s="87" t="str">
        <f t="shared" si="4"/>
        <v/>
      </c>
      <c r="AG44" s="87" t="str">
        <f t="shared" si="4"/>
        <v/>
      </c>
      <c r="AH44" s="87" t="str">
        <f t="shared" si="4"/>
        <v/>
      </c>
      <c r="AI44" s="87">
        <f t="shared" si="4"/>
        <v>3</v>
      </c>
      <c r="AJ44" s="87" t="str">
        <f t="shared" si="4"/>
        <v/>
      </c>
      <c r="AK44" s="87" t="str">
        <f t="shared" si="5"/>
        <v/>
      </c>
      <c r="AL44" s="87" t="str">
        <f t="shared" si="5"/>
        <v/>
      </c>
      <c r="AM44" s="87">
        <f t="shared" si="5"/>
        <v>5</v>
      </c>
      <c r="AN44" s="87" t="str">
        <f t="shared" si="5"/>
        <v/>
      </c>
      <c r="AO44" s="87" t="str">
        <f t="shared" si="5"/>
        <v/>
      </c>
      <c r="AP44" s="87" t="str">
        <f t="shared" si="5"/>
        <v/>
      </c>
      <c r="AQ44" s="87">
        <f t="shared" si="5"/>
        <v>7</v>
      </c>
      <c r="AR44" s="87" t="str">
        <f t="shared" si="5"/>
        <v/>
      </c>
      <c r="AS44" s="87" t="str">
        <f t="shared" si="5"/>
        <v/>
      </c>
      <c r="AT44" s="87" t="str">
        <f t="shared" si="5"/>
        <v/>
      </c>
      <c r="AU44" s="87">
        <f t="shared" si="6"/>
        <v>7</v>
      </c>
      <c r="AV44" s="87" t="str">
        <f t="shared" si="6"/>
        <v/>
      </c>
      <c r="AW44" s="87" t="str">
        <f t="shared" si="6"/>
        <v/>
      </c>
      <c r="AX44" s="87" t="str">
        <f t="shared" si="6"/>
        <v/>
      </c>
      <c r="AY44" s="87">
        <f t="shared" si="6"/>
        <v>14</v>
      </c>
      <c r="AZ44" s="87" t="str">
        <f t="shared" si="7"/>
        <v/>
      </c>
      <c r="BA44" s="87" t="str">
        <f t="shared" si="7"/>
        <v/>
      </c>
      <c r="BB44" s="87" t="str">
        <f t="shared" si="7"/>
        <v/>
      </c>
      <c r="BC44" s="87">
        <f t="shared" si="8"/>
        <v>13</v>
      </c>
      <c r="BD44" s="87" t="str">
        <f t="shared" si="9"/>
        <v/>
      </c>
      <c r="BE44" s="87" t="str">
        <f t="shared" si="9"/>
        <v/>
      </c>
      <c r="BF44" s="87" t="str">
        <f t="shared" si="9"/>
        <v/>
      </c>
      <c r="BG44" s="87">
        <f t="shared" si="10"/>
        <v>85</v>
      </c>
      <c r="BH44" s="87" t="str">
        <f t="shared" si="11"/>
        <v/>
      </c>
      <c r="BI44" s="87" t="str">
        <f t="shared" si="11"/>
        <v/>
      </c>
      <c r="BJ44" s="87" t="str">
        <f t="shared" si="11"/>
        <v/>
      </c>
      <c r="BK44" s="87">
        <f t="shared" si="12"/>
        <v>9</v>
      </c>
      <c r="BL44" s="87" t="str">
        <f t="shared" si="13"/>
        <v/>
      </c>
      <c r="BM44" s="87" t="str">
        <f t="shared" si="13"/>
        <v/>
      </c>
      <c r="BN44" s="87" t="str">
        <f t="shared" si="13"/>
        <v/>
      </c>
      <c r="BO44" s="87">
        <f t="shared" si="14"/>
        <v>5</v>
      </c>
      <c r="BP44" s="87" t="str">
        <f t="shared" si="15"/>
        <v/>
      </c>
      <c r="BQ44" s="87" t="str">
        <f t="shared" si="15"/>
        <v/>
      </c>
      <c r="BR44" s="87" t="str">
        <f t="shared" si="15"/>
        <v/>
      </c>
      <c r="BS44" s="87">
        <f t="shared" si="16"/>
        <v>10</v>
      </c>
      <c r="BT44" s="87" t="str">
        <f t="shared" si="17"/>
        <v/>
      </c>
      <c r="BU44" s="87" t="str">
        <f t="shared" si="17"/>
        <v/>
      </c>
      <c r="BV44" s="87" t="str">
        <f t="shared" si="17"/>
        <v/>
      </c>
      <c r="BW44" s="87">
        <f t="shared" si="18"/>
        <v>3</v>
      </c>
      <c r="BX44" s="87" t="str">
        <f t="shared" si="19"/>
        <v/>
      </c>
      <c r="BY44" s="87" t="str">
        <f t="shared" si="19"/>
        <v/>
      </c>
      <c r="BZ44" s="87" t="str">
        <f t="shared" si="19"/>
        <v/>
      </c>
      <c r="CA44" s="87">
        <f t="shared" si="20"/>
        <v>9</v>
      </c>
      <c r="CB44" s="87" t="str">
        <f t="shared" si="20"/>
        <v/>
      </c>
      <c r="CC44" s="87" t="str">
        <f t="shared" si="20"/>
        <v/>
      </c>
      <c r="CD44" s="87" t="str">
        <f t="shared" si="20"/>
        <v/>
      </c>
      <c r="CE44" s="87">
        <f t="shared" si="20"/>
        <v>5</v>
      </c>
      <c r="CF44" s="87" t="str">
        <f t="shared" si="20"/>
        <v/>
      </c>
      <c r="CG44" s="87" t="str">
        <f t="shared" si="20"/>
        <v/>
      </c>
      <c r="CH44" s="87" t="str">
        <f t="shared" si="20"/>
        <v/>
      </c>
      <c r="CI44" s="87">
        <f t="shared" si="20"/>
        <v>3</v>
      </c>
      <c r="CJ44" s="87" t="str">
        <f t="shared" si="20"/>
        <v/>
      </c>
      <c r="CK44" s="87" t="str">
        <f t="shared" si="21"/>
        <v/>
      </c>
      <c r="CL44" s="87" t="str">
        <f t="shared" si="21"/>
        <v/>
      </c>
      <c r="CM44" s="87">
        <f t="shared" si="21"/>
        <v>4</v>
      </c>
      <c r="CN44" s="87" t="str">
        <f t="shared" si="21"/>
        <v/>
      </c>
      <c r="CO44" s="87" t="str">
        <f t="shared" si="21"/>
        <v/>
      </c>
      <c r="CP44" s="87" t="str">
        <f t="shared" si="21"/>
        <v/>
      </c>
      <c r="CQ44" s="87">
        <f t="shared" si="21"/>
        <v>5</v>
      </c>
      <c r="CR44" s="87" t="str">
        <f t="shared" si="22"/>
        <v/>
      </c>
      <c r="CS44" s="87" t="str">
        <f t="shared" si="23"/>
        <v/>
      </c>
      <c r="CT44" s="87" t="str">
        <f t="shared" si="24"/>
        <v/>
      </c>
      <c r="CU44" s="87">
        <f t="shared" si="25"/>
        <v>5</v>
      </c>
    </row>
    <row r="45" spans="1:99" s="88" customFormat="1" ht="12" customHeight="1">
      <c r="A45" s="25"/>
      <c r="B45" s="25"/>
      <c r="C45" s="88" t="s">
        <v>91</v>
      </c>
      <c r="G45" s="88">
        <f t="shared" si="2"/>
        <v>-41</v>
      </c>
      <c r="H45" s="88" t="str">
        <f t="shared" si="2"/>
        <v/>
      </c>
      <c r="I45" s="88" t="str">
        <f t="shared" si="2"/>
        <v/>
      </c>
      <c r="J45" s="88" t="str">
        <f t="shared" si="2"/>
        <v/>
      </c>
      <c r="K45" s="88">
        <f t="shared" si="2"/>
        <v>-113</v>
      </c>
      <c r="L45" s="88" t="str">
        <f t="shared" si="2"/>
        <v/>
      </c>
      <c r="M45" s="88" t="str">
        <f t="shared" si="2"/>
        <v/>
      </c>
      <c r="N45" s="88" t="str">
        <f t="shared" si="2"/>
        <v/>
      </c>
      <c r="O45" s="88">
        <f t="shared" si="2"/>
        <v>-68</v>
      </c>
      <c r="P45" s="88" t="str">
        <f t="shared" si="2"/>
        <v/>
      </c>
      <c r="Q45" s="88" t="str">
        <f t="shared" si="3"/>
        <v/>
      </c>
      <c r="R45" s="88" t="str">
        <f t="shared" si="3"/>
        <v/>
      </c>
      <c r="S45" s="88">
        <f t="shared" si="3"/>
        <v>-22</v>
      </c>
      <c r="T45" s="88" t="str">
        <f t="shared" si="3"/>
        <v/>
      </c>
      <c r="U45" s="88" t="str">
        <f t="shared" si="3"/>
        <v/>
      </c>
      <c r="V45" s="88" t="str">
        <f t="shared" si="3"/>
        <v/>
      </c>
      <c r="W45" s="88">
        <f t="shared" si="3"/>
        <v>-15</v>
      </c>
      <c r="X45" s="88" t="str">
        <f t="shared" si="3"/>
        <v/>
      </c>
      <c r="Y45" s="88" t="str">
        <f t="shared" si="3"/>
        <v/>
      </c>
      <c r="Z45" s="88" t="str">
        <f t="shared" si="3"/>
        <v/>
      </c>
      <c r="AA45" s="88">
        <f t="shared" si="4"/>
        <v>-17</v>
      </c>
      <c r="AB45" s="88" t="str">
        <f t="shared" si="4"/>
        <v/>
      </c>
      <c r="AC45" s="88" t="str">
        <f t="shared" si="4"/>
        <v/>
      </c>
      <c r="AD45" s="88" t="str">
        <f t="shared" si="4"/>
        <v/>
      </c>
      <c r="AE45" s="88">
        <f t="shared" si="4"/>
        <v>-13</v>
      </c>
      <c r="AF45" s="88" t="str">
        <f t="shared" si="4"/>
        <v/>
      </c>
      <c r="AG45" s="88" t="str">
        <f t="shared" si="4"/>
        <v/>
      </c>
      <c r="AH45" s="88" t="str">
        <f t="shared" si="4"/>
        <v/>
      </c>
      <c r="AI45" s="88">
        <f t="shared" si="4"/>
        <v>-3</v>
      </c>
      <c r="AJ45" s="88" t="str">
        <f t="shared" si="4"/>
        <v/>
      </c>
      <c r="AK45" s="88" t="str">
        <f t="shared" si="5"/>
        <v/>
      </c>
      <c r="AL45" s="88" t="str">
        <f t="shared" si="5"/>
        <v/>
      </c>
      <c r="AM45" s="88">
        <f t="shared" si="5"/>
        <v>-18</v>
      </c>
      <c r="AN45" s="88" t="str">
        <f t="shared" si="5"/>
        <v/>
      </c>
      <c r="AO45" s="88" t="str">
        <f t="shared" si="5"/>
        <v/>
      </c>
      <c r="AP45" s="88" t="str">
        <f t="shared" si="5"/>
        <v/>
      </c>
      <c r="AQ45" s="88">
        <f t="shared" si="5"/>
        <v>-13</v>
      </c>
      <c r="AR45" s="88" t="str">
        <f t="shared" si="5"/>
        <v/>
      </c>
      <c r="AS45" s="88" t="str">
        <f t="shared" si="5"/>
        <v/>
      </c>
      <c r="AT45" s="88" t="str">
        <f t="shared" si="5"/>
        <v/>
      </c>
      <c r="AU45" s="88">
        <f t="shared" si="6"/>
        <v>-4</v>
      </c>
      <c r="AV45" s="88" t="str">
        <f t="shared" si="6"/>
        <v/>
      </c>
      <c r="AW45" s="88" t="str">
        <f t="shared" si="6"/>
        <v/>
      </c>
      <c r="AX45" s="88" t="str">
        <f t="shared" si="6"/>
        <v/>
      </c>
      <c r="AY45" s="88">
        <f t="shared" si="6"/>
        <v>-6</v>
      </c>
      <c r="AZ45" s="88" t="str">
        <f t="shared" si="7"/>
        <v/>
      </c>
      <c r="BA45" s="88" t="str">
        <f t="shared" si="7"/>
        <v/>
      </c>
      <c r="BB45" s="88" t="str">
        <f t="shared" si="7"/>
        <v/>
      </c>
      <c r="BC45" s="88">
        <f t="shared" si="8"/>
        <v>-4</v>
      </c>
      <c r="BD45" s="88" t="str">
        <f t="shared" si="9"/>
        <v/>
      </c>
      <c r="BE45" s="88" t="str">
        <f t="shared" si="9"/>
        <v/>
      </c>
      <c r="BF45" s="88" t="str">
        <f t="shared" si="9"/>
        <v/>
      </c>
      <c r="BG45" s="88">
        <f t="shared" si="10"/>
        <v>0</v>
      </c>
      <c r="BH45" s="88" t="str">
        <f t="shared" si="11"/>
        <v/>
      </c>
      <c r="BI45" s="88" t="str">
        <f t="shared" si="11"/>
        <v/>
      </c>
      <c r="BJ45" s="88" t="str">
        <f t="shared" si="11"/>
        <v/>
      </c>
      <c r="BK45" s="88">
        <f t="shared" si="12"/>
        <v>-3</v>
      </c>
      <c r="BL45" s="88" t="str">
        <f t="shared" si="13"/>
        <v/>
      </c>
      <c r="BM45" s="88" t="str">
        <f t="shared" si="13"/>
        <v/>
      </c>
      <c r="BN45" s="88" t="str">
        <f t="shared" si="13"/>
        <v/>
      </c>
      <c r="BO45" s="88">
        <f t="shared" si="14"/>
        <v>-8</v>
      </c>
      <c r="BP45" s="88" t="str">
        <f t="shared" si="15"/>
        <v/>
      </c>
      <c r="BQ45" s="88" t="str">
        <f t="shared" si="15"/>
        <v/>
      </c>
      <c r="BR45" s="88" t="str">
        <f t="shared" si="15"/>
        <v/>
      </c>
      <c r="BS45" s="88">
        <f t="shared" si="16"/>
        <v>-2</v>
      </c>
      <c r="BT45" s="88" t="str">
        <f t="shared" si="17"/>
        <v/>
      </c>
      <c r="BU45" s="88" t="str">
        <f t="shared" si="17"/>
        <v/>
      </c>
      <c r="BV45" s="88" t="str">
        <f t="shared" si="17"/>
        <v/>
      </c>
      <c r="BW45" s="88">
        <f t="shared" si="18"/>
        <v>-20</v>
      </c>
      <c r="BX45" s="88" t="str">
        <f t="shared" si="19"/>
        <v/>
      </c>
      <c r="BY45" s="88" t="str">
        <f t="shared" si="19"/>
        <v/>
      </c>
      <c r="BZ45" s="88" t="str">
        <f t="shared" si="19"/>
        <v/>
      </c>
      <c r="CA45" s="88">
        <f t="shared" si="20"/>
        <v>-11</v>
      </c>
      <c r="CB45" s="88" t="str">
        <f t="shared" si="20"/>
        <v/>
      </c>
      <c r="CC45" s="88" t="str">
        <f t="shared" si="20"/>
        <v/>
      </c>
      <c r="CD45" s="88" t="str">
        <f t="shared" si="20"/>
        <v/>
      </c>
      <c r="CE45" s="88">
        <f t="shared" si="20"/>
        <v>-7</v>
      </c>
      <c r="CF45" s="88" t="str">
        <f t="shared" si="20"/>
        <v/>
      </c>
      <c r="CG45" s="88" t="str">
        <f t="shared" si="20"/>
        <v/>
      </c>
      <c r="CH45" s="88" t="str">
        <f t="shared" si="20"/>
        <v/>
      </c>
      <c r="CI45" s="88">
        <f t="shared" si="20"/>
        <v>-9</v>
      </c>
      <c r="CJ45" s="88" t="str">
        <f t="shared" si="20"/>
        <v/>
      </c>
      <c r="CK45" s="88" t="str">
        <f t="shared" si="21"/>
        <v/>
      </c>
      <c r="CL45" s="88" t="str">
        <f t="shared" si="21"/>
        <v/>
      </c>
      <c r="CM45" s="88">
        <f t="shared" si="21"/>
        <v>-5</v>
      </c>
      <c r="CN45" s="88" t="str">
        <f t="shared" si="21"/>
        <v/>
      </c>
      <c r="CO45" s="88" t="str">
        <f t="shared" si="21"/>
        <v/>
      </c>
      <c r="CP45" s="88" t="str">
        <f t="shared" si="21"/>
        <v/>
      </c>
      <c r="CQ45" s="88">
        <f t="shared" si="21"/>
        <v>-6</v>
      </c>
      <c r="CR45" s="88" t="str">
        <f t="shared" si="22"/>
        <v/>
      </c>
      <c r="CS45" s="88" t="str">
        <f t="shared" si="23"/>
        <v/>
      </c>
      <c r="CT45" s="88" t="str">
        <f t="shared" si="24"/>
        <v/>
      </c>
      <c r="CU45" s="88">
        <f t="shared" si="25"/>
        <v>-2</v>
      </c>
    </row>
    <row r="46" spans="1:99" s="89" customFormat="1" ht="12" customHeight="1">
      <c r="A46" s="25"/>
      <c r="B46" s="25"/>
      <c r="C46" s="89" t="s">
        <v>92</v>
      </c>
      <c r="G46" s="89">
        <f t="shared" si="2"/>
        <v>20</v>
      </c>
      <c r="H46" s="89" t="str">
        <f t="shared" si="2"/>
        <v/>
      </c>
      <c r="I46" s="89" t="str">
        <f t="shared" si="2"/>
        <v/>
      </c>
      <c r="J46" s="89" t="str">
        <f t="shared" si="2"/>
        <v/>
      </c>
      <c r="K46" s="89">
        <f t="shared" si="2"/>
        <v>14</v>
      </c>
      <c r="L46" s="89" t="str">
        <f t="shared" si="2"/>
        <v/>
      </c>
      <c r="M46" s="89" t="str">
        <f t="shared" si="2"/>
        <v/>
      </c>
      <c r="N46" s="89" t="str">
        <f t="shared" si="2"/>
        <v/>
      </c>
      <c r="O46" s="89">
        <f t="shared" si="2"/>
        <v>6</v>
      </c>
      <c r="P46" s="89" t="str">
        <f t="shared" si="2"/>
        <v/>
      </c>
      <c r="Q46" s="89" t="str">
        <f t="shared" si="3"/>
        <v/>
      </c>
      <c r="R46" s="89" t="str">
        <f t="shared" si="3"/>
        <v/>
      </c>
      <c r="S46" s="89">
        <f t="shared" si="3"/>
        <v>15</v>
      </c>
      <c r="T46" s="89" t="str">
        <f t="shared" si="3"/>
        <v/>
      </c>
      <c r="U46" s="89" t="str">
        <f t="shared" si="3"/>
        <v/>
      </c>
      <c r="V46" s="89" t="str">
        <f t="shared" si="3"/>
        <v/>
      </c>
      <c r="W46" s="89">
        <f t="shared" si="3"/>
        <v>24</v>
      </c>
      <c r="X46" s="89" t="str">
        <f t="shared" si="3"/>
        <v/>
      </c>
      <c r="Y46" s="89" t="str">
        <f t="shared" si="3"/>
        <v/>
      </c>
      <c r="Z46" s="89" t="str">
        <f t="shared" si="3"/>
        <v/>
      </c>
      <c r="AA46" s="89">
        <f t="shared" si="4"/>
        <v>20</v>
      </c>
      <c r="AB46" s="89" t="str">
        <f t="shared" si="4"/>
        <v/>
      </c>
      <c r="AC46" s="89" t="str">
        <f t="shared" si="4"/>
        <v/>
      </c>
      <c r="AD46" s="89" t="str">
        <f t="shared" si="4"/>
        <v/>
      </c>
      <c r="AE46" s="89">
        <f t="shared" si="4"/>
        <v>26</v>
      </c>
      <c r="AF46" s="89" t="str">
        <f t="shared" si="4"/>
        <v/>
      </c>
      <c r="AG46" s="89" t="str">
        <f t="shared" si="4"/>
        <v/>
      </c>
      <c r="AH46" s="89" t="str">
        <f t="shared" si="4"/>
        <v/>
      </c>
      <c r="AI46" s="89">
        <f t="shared" si="4"/>
        <v>13</v>
      </c>
      <c r="AJ46" s="89" t="str">
        <f t="shared" si="4"/>
        <v/>
      </c>
      <c r="AK46" s="89" t="str">
        <f t="shared" si="5"/>
        <v/>
      </c>
      <c r="AL46" s="89" t="str">
        <f t="shared" si="5"/>
        <v/>
      </c>
      <c r="AM46" s="89">
        <f t="shared" si="5"/>
        <v>12</v>
      </c>
      <c r="AN46" s="89" t="str">
        <f t="shared" si="5"/>
        <v/>
      </c>
      <c r="AO46" s="89" t="str">
        <f t="shared" si="5"/>
        <v/>
      </c>
      <c r="AP46" s="89" t="str">
        <f t="shared" si="5"/>
        <v/>
      </c>
      <c r="AQ46" s="89">
        <f t="shared" si="5"/>
        <v>15</v>
      </c>
      <c r="AR46" s="89" t="str">
        <f t="shared" si="5"/>
        <v/>
      </c>
      <c r="AS46" s="89" t="str">
        <f t="shared" si="5"/>
        <v/>
      </c>
      <c r="AT46" s="89" t="str">
        <f t="shared" si="5"/>
        <v/>
      </c>
      <c r="AU46" s="89">
        <f t="shared" si="6"/>
        <v>18</v>
      </c>
      <c r="AV46" s="89" t="str">
        <f t="shared" si="6"/>
        <v/>
      </c>
      <c r="AW46" s="89" t="str">
        <f t="shared" si="6"/>
        <v/>
      </c>
      <c r="AX46" s="89" t="str">
        <f t="shared" si="6"/>
        <v/>
      </c>
      <c r="AY46" s="89">
        <f t="shared" si="6"/>
        <v>10</v>
      </c>
      <c r="AZ46" s="89" t="str">
        <f t="shared" si="7"/>
        <v/>
      </c>
      <c r="BA46" s="89" t="str">
        <f t="shared" si="7"/>
        <v/>
      </c>
      <c r="BB46" s="89" t="str">
        <f t="shared" si="7"/>
        <v/>
      </c>
      <c r="BC46" s="89">
        <f t="shared" si="8"/>
        <v>37</v>
      </c>
      <c r="BD46" s="89" t="str">
        <f t="shared" si="9"/>
        <v/>
      </c>
      <c r="BE46" s="89" t="str">
        <f t="shared" si="9"/>
        <v/>
      </c>
      <c r="BF46" s="89" t="str">
        <f t="shared" si="9"/>
        <v/>
      </c>
      <c r="BG46" s="89">
        <f t="shared" si="10"/>
        <v>6</v>
      </c>
      <c r="BH46" s="89" t="str">
        <f t="shared" si="11"/>
        <v/>
      </c>
      <c r="BI46" s="89" t="str">
        <f t="shared" si="11"/>
        <v/>
      </c>
      <c r="BJ46" s="89" t="str">
        <f t="shared" si="11"/>
        <v/>
      </c>
      <c r="BK46" s="89">
        <f t="shared" si="12"/>
        <v>20</v>
      </c>
      <c r="BL46" s="89" t="str">
        <f t="shared" si="13"/>
        <v/>
      </c>
      <c r="BM46" s="89" t="str">
        <f t="shared" si="13"/>
        <v/>
      </c>
      <c r="BN46" s="89" t="str">
        <f t="shared" si="13"/>
        <v/>
      </c>
      <c r="BO46" s="89">
        <f t="shared" si="14"/>
        <v>31</v>
      </c>
      <c r="BP46" s="89" t="str">
        <f t="shared" si="15"/>
        <v/>
      </c>
      <c r="BQ46" s="89" t="str">
        <f t="shared" si="15"/>
        <v/>
      </c>
      <c r="BR46" s="89" t="str">
        <f t="shared" si="15"/>
        <v/>
      </c>
      <c r="BS46" s="89">
        <f t="shared" si="16"/>
        <v>17</v>
      </c>
      <c r="BT46" s="89" t="str">
        <f t="shared" si="17"/>
        <v/>
      </c>
      <c r="BU46" s="89" t="str">
        <f t="shared" si="17"/>
        <v/>
      </c>
      <c r="BV46" s="89" t="str">
        <f t="shared" si="17"/>
        <v/>
      </c>
      <c r="BW46" s="89">
        <f t="shared" si="18"/>
        <v>26</v>
      </c>
      <c r="BX46" s="89" t="str">
        <f t="shared" si="19"/>
        <v/>
      </c>
      <c r="BY46" s="89" t="str">
        <f t="shared" si="19"/>
        <v/>
      </c>
      <c r="BZ46" s="89" t="str">
        <f t="shared" si="19"/>
        <v/>
      </c>
      <c r="CA46" s="89">
        <f t="shared" si="20"/>
        <v>20</v>
      </c>
      <c r="CB46" s="89" t="str">
        <f t="shared" si="20"/>
        <v/>
      </c>
      <c r="CC46" s="89" t="str">
        <f t="shared" si="20"/>
        <v/>
      </c>
      <c r="CD46" s="89" t="str">
        <f t="shared" si="20"/>
        <v/>
      </c>
      <c r="CE46" s="89">
        <f t="shared" si="20"/>
        <v>2</v>
      </c>
      <c r="CF46" s="89" t="str">
        <f t="shared" si="20"/>
        <v/>
      </c>
      <c r="CG46" s="89" t="str">
        <f t="shared" si="20"/>
        <v/>
      </c>
      <c r="CH46" s="89" t="str">
        <f t="shared" si="20"/>
        <v/>
      </c>
      <c r="CI46" s="89">
        <f t="shared" si="20"/>
        <v>15</v>
      </c>
      <c r="CJ46" s="89" t="str">
        <f t="shared" si="20"/>
        <v/>
      </c>
      <c r="CK46" s="89" t="str">
        <f t="shared" si="21"/>
        <v/>
      </c>
      <c r="CL46" s="89" t="str">
        <f t="shared" si="21"/>
        <v/>
      </c>
      <c r="CM46" s="89">
        <f t="shared" si="21"/>
        <v>2</v>
      </c>
      <c r="CN46" s="89" t="str">
        <f t="shared" si="21"/>
        <v/>
      </c>
      <c r="CO46" s="89" t="str">
        <f t="shared" si="21"/>
        <v/>
      </c>
      <c r="CP46" s="89" t="str">
        <f t="shared" si="21"/>
        <v/>
      </c>
      <c r="CQ46" s="89">
        <f t="shared" si="21"/>
        <v>2</v>
      </c>
      <c r="CR46" s="89" t="str">
        <f t="shared" si="22"/>
        <v/>
      </c>
      <c r="CS46" s="89" t="str">
        <f t="shared" si="23"/>
        <v/>
      </c>
      <c r="CT46" s="89" t="str">
        <f t="shared" si="24"/>
        <v/>
      </c>
      <c r="CU46" s="89">
        <f t="shared" si="25"/>
        <v>15</v>
      </c>
    </row>
    <row r="47" spans="1:99" s="88" customFormat="1" ht="12" customHeight="1">
      <c r="A47" s="25"/>
      <c r="B47" s="25"/>
      <c r="C47" s="88" t="s">
        <v>93</v>
      </c>
      <c r="G47" s="88">
        <f t="shared" si="2"/>
        <v>-81</v>
      </c>
      <c r="H47" s="88" t="str">
        <f t="shared" si="2"/>
        <v/>
      </c>
      <c r="I47" s="88" t="str">
        <f t="shared" si="2"/>
        <v/>
      </c>
      <c r="J47" s="88" t="str">
        <f t="shared" si="2"/>
        <v/>
      </c>
      <c r="K47" s="88">
        <f t="shared" si="2"/>
        <v>-111</v>
      </c>
      <c r="L47" s="88" t="str">
        <f t="shared" si="2"/>
        <v/>
      </c>
      <c r="M47" s="88" t="str">
        <f t="shared" si="2"/>
        <v/>
      </c>
      <c r="N47" s="88" t="str">
        <f t="shared" si="2"/>
        <v/>
      </c>
      <c r="O47" s="88">
        <f t="shared" si="2"/>
        <v>-106</v>
      </c>
      <c r="P47" s="88" t="str">
        <f t="shared" si="2"/>
        <v/>
      </c>
      <c r="Q47" s="88" t="str">
        <f t="shared" si="3"/>
        <v/>
      </c>
      <c r="R47" s="88" t="str">
        <f t="shared" si="3"/>
        <v/>
      </c>
      <c r="S47" s="88">
        <f t="shared" si="3"/>
        <v>-19</v>
      </c>
      <c r="T47" s="88" t="str">
        <f t="shared" si="3"/>
        <v/>
      </c>
      <c r="U47" s="88" t="str">
        <f t="shared" si="3"/>
        <v/>
      </c>
      <c r="V47" s="88" t="str">
        <f t="shared" si="3"/>
        <v/>
      </c>
      <c r="W47" s="88">
        <f t="shared" si="3"/>
        <v>-29</v>
      </c>
      <c r="X47" s="88" t="str">
        <f t="shared" si="3"/>
        <v/>
      </c>
      <c r="Y47" s="88" t="str">
        <f t="shared" si="3"/>
        <v/>
      </c>
      <c r="Z47" s="88" t="str">
        <f t="shared" si="3"/>
        <v/>
      </c>
      <c r="AA47" s="88">
        <f t="shared" si="4"/>
        <v>-20</v>
      </c>
      <c r="AB47" s="88" t="str">
        <f t="shared" si="4"/>
        <v/>
      </c>
      <c r="AC47" s="88" t="str">
        <f t="shared" si="4"/>
        <v/>
      </c>
      <c r="AD47" s="88" t="str">
        <f t="shared" si="4"/>
        <v/>
      </c>
      <c r="AE47" s="88">
        <f t="shared" si="4"/>
        <v>-22</v>
      </c>
      <c r="AF47" s="88" t="str">
        <f t="shared" si="4"/>
        <v/>
      </c>
      <c r="AG47" s="88" t="str">
        <f t="shared" si="4"/>
        <v/>
      </c>
      <c r="AH47" s="88" t="str">
        <f t="shared" si="4"/>
        <v/>
      </c>
      <c r="AI47" s="88">
        <f t="shared" si="4"/>
        <v>-14</v>
      </c>
      <c r="AJ47" s="88" t="str">
        <f t="shared" si="4"/>
        <v/>
      </c>
      <c r="AK47" s="88" t="str">
        <f t="shared" si="5"/>
        <v/>
      </c>
      <c r="AL47" s="88" t="str">
        <f t="shared" si="5"/>
        <v/>
      </c>
      <c r="AM47" s="88">
        <f t="shared" si="5"/>
        <v>-8</v>
      </c>
      <c r="AN47" s="88" t="str">
        <f t="shared" si="5"/>
        <v/>
      </c>
      <c r="AO47" s="88" t="str">
        <f t="shared" si="5"/>
        <v/>
      </c>
      <c r="AP47" s="88" t="str">
        <f t="shared" si="5"/>
        <v/>
      </c>
      <c r="AQ47" s="88">
        <f t="shared" si="5"/>
        <v>-21</v>
      </c>
      <c r="AR47" s="88" t="str">
        <f t="shared" si="5"/>
        <v/>
      </c>
      <c r="AS47" s="88" t="str">
        <f t="shared" si="5"/>
        <v/>
      </c>
      <c r="AT47" s="88" t="str">
        <f t="shared" si="5"/>
        <v/>
      </c>
      <c r="AU47" s="88">
        <f t="shared" si="6"/>
        <v>-6</v>
      </c>
      <c r="AV47" s="88" t="str">
        <f t="shared" si="6"/>
        <v/>
      </c>
      <c r="AW47" s="88" t="str">
        <f t="shared" si="6"/>
        <v/>
      </c>
      <c r="AX47" s="88" t="str">
        <f t="shared" si="6"/>
        <v/>
      </c>
      <c r="AY47" s="88">
        <f t="shared" si="6"/>
        <v>-20</v>
      </c>
      <c r="AZ47" s="88" t="str">
        <f t="shared" si="7"/>
        <v/>
      </c>
      <c r="BA47" s="88" t="str">
        <f t="shared" si="7"/>
        <v/>
      </c>
      <c r="BB47" s="88" t="str">
        <f t="shared" si="7"/>
        <v/>
      </c>
      <c r="BC47" s="88">
        <f t="shared" si="8"/>
        <v>-3</v>
      </c>
      <c r="BD47" s="88" t="str">
        <f t="shared" si="9"/>
        <v/>
      </c>
      <c r="BE47" s="88" t="str">
        <f t="shared" si="9"/>
        <v/>
      </c>
      <c r="BF47" s="88" t="str">
        <f t="shared" si="9"/>
        <v/>
      </c>
      <c r="BG47" s="88">
        <f t="shared" si="10"/>
        <v>-1</v>
      </c>
      <c r="BH47" s="88" t="str">
        <f t="shared" si="11"/>
        <v/>
      </c>
      <c r="BI47" s="88" t="str">
        <f t="shared" si="11"/>
        <v/>
      </c>
      <c r="BJ47" s="88" t="str">
        <f t="shared" si="11"/>
        <v/>
      </c>
      <c r="BK47" s="88">
        <f t="shared" si="12"/>
        <v>-7</v>
      </c>
      <c r="BL47" s="88" t="str">
        <f t="shared" si="13"/>
        <v/>
      </c>
      <c r="BM47" s="88" t="str">
        <f t="shared" si="13"/>
        <v/>
      </c>
      <c r="BN47" s="88" t="str">
        <f t="shared" si="13"/>
        <v/>
      </c>
      <c r="BO47" s="88">
        <f t="shared" si="14"/>
        <v>-7</v>
      </c>
      <c r="BP47" s="88" t="str">
        <f t="shared" si="15"/>
        <v/>
      </c>
      <c r="BQ47" s="88" t="str">
        <f t="shared" si="15"/>
        <v/>
      </c>
      <c r="BR47" s="88" t="str">
        <f t="shared" si="15"/>
        <v/>
      </c>
      <c r="BS47" s="88">
        <f t="shared" si="16"/>
        <v>-8</v>
      </c>
      <c r="BT47" s="88" t="str">
        <f t="shared" si="17"/>
        <v/>
      </c>
      <c r="BU47" s="88" t="str">
        <f t="shared" si="17"/>
        <v/>
      </c>
      <c r="BV47" s="88" t="str">
        <f t="shared" si="17"/>
        <v/>
      </c>
      <c r="BW47" s="88">
        <f t="shared" si="18"/>
        <v>-11</v>
      </c>
      <c r="BX47" s="88" t="str">
        <f t="shared" si="19"/>
        <v/>
      </c>
      <c r="BY47" s="88" t="str">
        <f t="shared" si="19"/>
        <v/>
      </c>
      <c r="BZ47" s="88" t="str">
        <f t="shared" si="19"/>
        <v/>
      </c>
      <c r="CA47" s="88">
        <f t="shared" si="20"/>
        <v>-14</v>
      </c>
      <c r="CB47" s="88" t="str">
        <f t="shared" si="20"/>
        <v/>
      </c>
      <c r="CC47" s="88" t="str">
        <f t="shared" si="20"/>
        <v/>
      </c>
      <c r="CD47" s="88" t="str">
        <f t="shared" si="20"/>
        <v/>
      </c>
      <c r="CE47" s="88">
        <f t="shared" si="20"/>
        <v>-21</v>
      </c>
      <c r="CF47" s="88" t="str">
        <f t="shared" si="20"/>
        <v/>
      </c>
      <c r="CG47" s="88" t="str">
        <f t="shared" si="20"/>
        <v/>
      </c>
      <c r="CH47" s="88" t="str">
        <f t="shared" si="20"/>
        <v/>
      </c>
      <c r="CI47" s="88">
        <f t="shared" si="20"/>
        <v>-19</v>
      </c>
      <c r="CJ47" s="88" t="str">
        <f t="shared" si="20"/>
        <v/>
      </c>
      <c r="CK47" s="88" t="str">
        <f t="shared" si="21"/>
        <v/>
      </c>
      <c r="CL47" s="88" t="str">
        <f t="shared" si="21"/>
        <v/>
      </c>
      <c r="CM47" s="88">
        <f t="shared" si="21"/>
        <v>-2</v>
      </c>
      <c r="CN47" s="88" t="str">
        <f t="shared" si="21"/>
        <v/>
      </c>
      <c r="CO47" s="88" t="str">
        <f t="shared" si="21"/>
        <v/>
      </c>
      <c r="CP47" s="88" t="str">
        <f t="shared" si="21"/>
        <v/>
      </c>
      <c r="CQ47" s="88">
        <f t="shared" si="21"/>
        <v>-19</v>
      </c>
      <c r="CR47" s="88" t="str">
        <f t="shared" si="22"/>
        <v/>
      </c>
      <c r="CS47" s="88" t="str">
        <f t="shared" si="23"/>
        <v/>
      </c>
      <c r="CT47" s="88" t="str">
        <f t="shared" si="24"/>
        <v/>
      </c>
      <c r="CU47" s="88">
        <f t="shared" si="25"/>
        <v>-11</v>
      </c>
    </row>
    <row r="48" spans="1:99" s="25" customFormat="1" ht="12" customHeight="1">
      <c r="D48" s="2"/>
      <c r="E48" s="2"/>
      <c r="F48" s="2"/>
      <c r="G48" s="2"/>
      <c r="H48" s="90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99" s="25" customFormat="1" ht="12" customHeight="1">
      <c r="D49" s="2"/>
      <c r="E49" s="2"/>
      <c r="F49" s="2"/>
      <c r="G49" s="2"/>
      <c r="H49" s="90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99" s="87" customFormat="1" ht="12" customHeight="1">
      <c r="A50" s="25"/>
      <c r="B50" s="25"/>
      <c r="C50" s="87" t="s">
        <v>95</v>
      </c>
      <c r="G50" s="87">
        <f t="shared" ref="G50:AT50" si="26">IF( LEN( G42 ) = 0, "", ABS( G42 ) + ABS( G43 ) )</f>
        <v>38</v>
      </c>
      <c r="H50" s="87" t="str">
        <f t="shared" si="26"/>
        <v/>
      </c>
      <c r="I50" s="87" t="str">
        <f t="shared" si="26"/>
        <v/>
      </c>
      <c r="J50" s="87" t="str">
        <f t="shared" si="26"/>
        <v/>
      </c>
      <c r="K50" s="87">
        <f t="shared" si="26"/>
        <v>57</v>
      </c>
      <c r="L50" s="87" t="str">
        <f t="shared" si="26"/>
        <v/>
      </c>
      <c r="M50" s="87" t="str">
        <f t="shared" si="26"/>
        <v/>
      </c>
      <c r="N50" s="87" t="str">
        <f t="shared" si="26"/>
        <v/>
      </c>
      <c r="O50" s="87">
        <f t="shared" si="26"/>
        <v>62</v>
      </c>
      <c r="P50" s="87" t="str">
        <f t="shared" si="26"/>
        <v/>
      </c>
      <c r="Q50" s="87" t="str">
        <f t="shared" si="26"/>
        <v/>
      </c>
      <c r="R50" s="87" t="str">
        <f t="shared" si="26"/>
        <v/>
      </c>
      <c r="S50" s="87">
        <f t="shared" si="26"/>
        <v>34</v>
      </c>
      <c r="T50" s="87" t="str">
        <f t="shared" si="26"/>
        <v/>
      </c>
      <c r="U50" s="87" t="str">
        <f t="shared" si="26"/>
        <v/>
      </c>
      <c r="V50" s="87" t="str">
        <f t="shared" si="26"/>
        <v/>
      </c>
      <c r="W50" s="87">
        <f t="shared" si="26"/>
        <v>22</v>
      </c>
      <c r="X50" s="87" t="str">
        <f t="shared" si="26"/>
        <v/>
      </c>
      <c r="Y50" s="87" t="str">
        <f t="shared" si="26"/>
        <v/>
      </c>
      <c r="Z50" s="87" t="str">
        <f t="shared" si="26"/>
        <v/>
      </c>
      <c r="AA50" s="87">
        <f t="shared" si="26"/>
        <v>31</v>
      </c>
      <c r="AB50" s="87" t="str">
        <f t="shared" si="26"/>
        <v/>
      </c>
      <c r="AC50" s="87" t="str">
        <f t="shared" si="26"/>
        <v/>
      </c>
      <c r="AD50" s="87" t="str">
        <f t="shared" si="26"/>
        <v/>
      </c>
      <c r="AE50" s="87">
        <f t="shared" si="26"/>
        <v>41</v>
      </c>
      <c r="AF50" s="87" t="str">
        <f t="shared" si="26"/>
        <v/>
      </c>
      <c r="AG50" s="87" t="str">
        <f t="shared" si="26"/>
        <v/>
      </c>
      <c r="AH50" s="87" t="str">
        <f t="shared" si="26"/>
        <v/>
      </c>
      <c r="AI50" s="87">
        <f t="shared" si="26"/>
        <v>17</v>
      </c>
      <c r="AJ50" s="87" t="str">
        <f t="shared" si="26"/>
        <v/>
      </c>
      <c r="AK50" s="87" t="str">
        <f t="shared" si="26"/>
        <v/>
      </c>
      <c r="AL50" s="87" t="str">
        <f t="shared" si="26"/>
        <v/>
      </c>
      <c r="AM50" s="87">
        <f t="shared" si="26"/>
        <v>14</v>
      </c>
      <c r="AN50" s="87" t="str">
        <f t="shared" si="26"/>
        <v/>
      </c>
      <c r="AO50" s="87" t="str">
        <f t="shared" si="26"/>
        <v/>
      </c>
      <c r="AP50" s="87" t="str">
        <f t="shared" si="26"/>
        <v/>
      </c>
      <c r="AQ50" s="87">
        <f t="shared" si="26"/>
        <v>24</v>
      </c>
      <c r="AR50" s="87" t="str">
        <f t="shared" si="26"/>
        <v/>
      </c>
      <c r="AS50" s="87" t="str">
        <f t="shared" si="26"/>
        <v/>
      </c>
      <c r="AT50" s="87" t="str">
        <f t="shared" si="26"/>
        <v/>
      </c>
      <c r="AU50" s="87">
        <f t="shared" ref="AU50:BW50" si="27">IF( LEN( AU42 ) = 0, "", ABS( AU42 ) + ABS( AU43 ) )</f>
        <v>25</v>
      </c>
      <c r="AV50" s="87" t="str">
        <f t="shared" si="27"/>
        <v/>
      </c>
      <c r="AW50" s="87" t="str">
        <f t="shared" si="27"/>
        <v/>
      </c>
      <c r="AX50" s="87" t="str">
        <f t="shared" si="27"/>
        <v/>
      </c>
      <c r="AY50" s="87">
        <f t="shared" si="27"/>
        <v>26</v>
      </c>
      <c r="AZ50" s="87" t="str">
        <f t="shared" ref="AZ50:BS50" si="28">IF( LEN( AZ42 ) = 0, "", ABS( AZ42 ) + ABS( AZ43 ) )</f>
        <v/>
      </c>
      <c r="BA50" s="87" t="str">
        <f t="shared" si="28"/>
        <v/>
      </c>
      <c r="BB50" s="87" t="str">
        <f t="shared" si="28"/>
        <v/>
      </c>
      <c r="BC50" s="87">
        <f t="shared" si="28"/>
        <v>23</v>
      </c>
      <c r="BD50" s="87" t="str">
        <f t="shared" si="28"/>
        <v/>
      </c>
      <c r="BE50" s="87" t="str">
        <f t="shared" si="28"/>
        <v/>
      </c>
      <c r="BF50" s="87" t="str">
        <f t="shared" si="28"/>
        <v/>
      </c>
      <c r="BG50" s="87">
        <f t="shared" si="28"/>
        <v>14</v>
      </c>
      <c r="BH50" s="87" t="str">
        <f t="shared" si="28"/>
        <v/>
      </c>
      <c r="BI50" s="87" t="str">
        <f t="shared" si="28"/>
        <v/>
      </c>
      <c r="BJ50" s="87" t="str">
        <f t="shared" si="28"/>
        <v/>
      </c>
      <c r="BK50" s="87">
        <f t="shared" si="28"/>
        <v>11</v>
      </c>
      <c r="BL50" s="87" t="str">
        <f t="shared" si="28"/>
        <v/>
      </c>
      <c r="BM50" s="87" t="str">
        <f t="shared" si="28"/>
        <v/>
      </c>
      <c r="BN50" s="87" t="str">
        <f t="shared" si="28"/>
        <v/>
      </c>
      <c r="BO50" s="87">
        <f t="shared" si="28"/>
        <v>16</v>
      </c>
      <c r="BP50" s="87" t="str">
        <f t="shared" si="28"/>
        <v/>
      </c>
      <c r="BQ50" s="87" t="str">
        <f t="shared" si="28"/>
        <v/>
      </c>
      <c r="BR50" s="87" t="str">
        <f t="shared" si="28"/>
        <v/>
      </c>
      <c r="BS50" s="87">
        <f t="shared" si="28"/>
        <v>15</v>
      </c>
      <c r="BT50" s="87" t="str">
        <f t="shared" si="27"/>
        <v/>
      </c>
      <c r="BU50" s="87" t="str">
        <f t="shared" si="27"/>
        <v/>
      </c>
      <c r="BV50" s="87" t="str">
        <f t="shared" si="27"/>
        <v/>
      </c>
      <c r="BW50" s="87">
        <f t="shared" si="27"/>
        <v>33</v>
      </c>
      <c r="BX50" s="87" t="str">
        <f t="shared" ref="BX50:CE50" si="29">IF( LEN( BX42 ) = 0, "", ABS( BX42 ) + ABS( BX43 ) )</f>
        <v/>
      </c>
      <c r="BY50" s="87" t="str">
        <f t="shared" si="29"/>
        <v/>
      </c>
      <c r="BZ50" s="87" t="str">
        <f t="shared" si="29"/>
        <v/>
      </c>
      <c r="CA50" s="87">
        <f t="shared" si="29"/>
        <v>36</v>
      </c>
      <c r="CB50" s="87" t="str">
        <f t="shared" si="29"/>
        <v/>
      </c>
      <c r="CC50" s="87" t="str">
        <f t="shared" si="29"/>
        <v/>
      </c>
      <c r="CD50" s="87" t="str">
        <f t="shared" si="29"/>
        <v/>
      </c>
      <c r="CE50" s="87">
        <f t="shared" si="29"/>
        <v>24</v>
      </c>
      <c r="CF50" s="87" t="str">
        <f t="shared" ref="CF50:CI50" si="30">IF( LEN( CF42 ) = 0, "", ABS( CF42 ) + ABS( CF43 ) )</f>
        <v/>
      </c>
      <c r="CG50" s="87" t="str">
        <f t="shared" si="30"/>
        <v/>
      </c>
      <c r="CH50" s="87" t="str">
        <f t="shared" si="30"/>
        <v/>
      </c>
      <c r="CI50" s="87">
        <f t="shared" si="30"/>
        <v>6</v>
      </c>
      <c r="CJ50" s="87" t="str">
        <f t="shared" ref="CJ50:CM50" si="31">IF( LEN( CJ42 ) = 0, "", ABS( CJ42 ) + ABS( CJ43 ) )</f>
        <v/>
      </c>
      <c r="CK50" s="87" t="str">
        <f t="shared" si="31"/>
        <v/>
      </c>
      <c r="CL50" s="87" t="str">
        <f t="shared" si="31"/>
        <v/>
      </c>
      <c r="CM50" s="87">
        <f t="shared" si="31"/>
        <v>22</v>
      </c>
      <c r="CN50" s="87" t="str">
        <f t="shared" ref="CN50:CQ50" si="32">IF( LEN( CN42 ) = 0, "", ABS( CN42 ) + ABS( CN43 ) )</f>
        <v/>
      </c>
      <c r="CO50" s="87" t="str">
        <f t="shared" si="32"/>
        <v/>
      </c>
      <c r="CP50" s="87" t="str">
        <f t="shared" si="32"/>
        <v/>
      </c>
      <c r="CQ50" s="87">
        <f t="shared" si="32"/>
        <v>11</v>
      </c>
      <c r="CR50" s="87" t="str">
        <f t="shared" ref="CR50:CU50" si="33">IF( LEN( CR42 ) = 0, "", ABS( CR42 ) + ABS( CR43 ) )</f>
        <v/>
      </c>
      <c r="CS50" s="87" t="str">
        <f t="shared" si="33"/>
        <v/>
      </c>
      <c r="CT50" s="87" t="str">
        <f t="shared" si="33"/>
        <v/>
      </c>
      <c r="CU50" s="87">
        <f t="shared" si="33"/>
        <v>3</v>
      </c>
    </row>
    <row r="51" spans="1:99" s="91" customFormat="1" ht="12" customHeight="1">
      <c r="A51" s="25"/>
      <c r="B51" s="25"/>
      <c r="C51" s="91" t="s">
        <v>96</v>
      </c>
      <c r="G51" s="91">
        <f t="shared" ref="G51:AP51" si="34">IF( LEN( G44 ) = 0, "", ABS( G44 ) + ABS( G45 ) )</f>
        <v>68</v>
      </c>
      <c r="H51" s="91" t="str">
        <f t="shared" si="34"/>
        <v/>
      </c>
      <c r="I51" s="91" t="str">
        <f t="shared" si="34"/>
        <v/>
      </c>
      <c r="J51" s="91" t="str">
        <f t="shared" si="34"/>
        <v/>
      </c>
      <c r="K51" s="91">
        <f t="shared" si="34"/>
        <v>118</v>
      </c>
      <c r="L51" s="91" t="str">
        <f t="shared" si="34"/>
        <v/>
      </c>
      <c r="M51" s="91" t="str">
        <f t="shared" si="34"/>
        <v/>
      </c>
      <c r="N51" s="91" t="str">
        <f t="shared" si="34"/>
        <v/>
      </c>
      <c r="O51" s="91">
        <f t="shared" si="34"/>
        <v>79</v>
      </c>
      <c r="P51" s="91" t="str">
        <f t="shared" si="34"/>
        <v/>
      </c>
      <c r="Q51" s="91" t="str">
        <f t="shared" si="34"/>
        <v/>
      </c>
      <c r="R51" s="91" t="str">
        <f t="shared" si="34"/>
        <v/>
      </c>
      <c r="S51" s="91">
        <f t="shared" si="34"/>
        <v>42</v>
      </c>
      <c r="T51" s="91" t="str">
        <f t="shared" si="34"/>
        <v/>
      </c>
      <c r="U51" s="91" t="str">
        <f t="shared" si="34"/>
        <v/>
      </c>
      <c r="V51" s="91" t="str">
        <f t="shared" si="34"/>
        <v/>
      </c>
      <c r="W51" s="91">
        <f t="shared" si="34"/>
        <v>46</v>
      </c>
      <c r="X51" s="91" t="str">
        <f t="shared" si="34"/>
        <v/>
      </c>
      <c r="Y51" s="91" t="str">
        <f t="shared" si="34"/>
        <v/>
      </c>
      <c r="Z51" s="91" t="str">
        <f t="shared" si="34"/>
        <v/>
      </c>
      <c r="AA51" s="91">
        <f t="shared" si="34"/>
        <v>39</v>
      </c>
      <c r="AB51" s="91" t="str">
        <f t="shared" si="34"/>
        <v/>
      </c>
      <c r="AC51" s="91" t="str">
        <f t="shared" si="34"/>
        <v/>
      </c>
      <c r="AD51" s="91" t="str">
        <f t="shared" si="34"/>
        <v/>
      </c>
      <c r="AE51" s="91">
        <f t="shared" si="34"/>
        <v>32</v>
      </c>
      <c r="AF51" s="91" t="str">
        <f t="shared" si="34"/>
        <v/>
      </c>
      <c r="AG51" s="91" t="str">
        <f t="shared" si="34"/>
        <v/>
      </c>
      <c r="AH51" s="91" t="str">
        <f t="shared" si="34"/>
        <v/>
      </c>
      <c r="AI51" s="91">
        <f t="shared" si="34"/>
        <v>6</v>
      </c>
      <c r="AJ51" s="91" t="str">
        <f t="shared" si="34"/>
        <v/>
      </c>
      <c r="AK51" s="91" t="str">
        <f t="shared" si="34"/>
        <v/>
      </c>
      <c r="AL51" s="91" t="str">
        <f t="shared" si="34"/>
        <v/>
      </c>
      <c r="AM51" s="91">
        <f t="shared" si="34"/>
        <v>23</v>
      </c>
      <c r="AN51" s="91" t="str">
        <f t="shared" si="34"/>
        <v/>
      </c>
      <c r="AO51" s="91" t="str">
        <f t="shared" si="34"/>
        <v/>
      </c>
      <c r="AP51" s="91" t="str">
        <f t="shared" si="34"/>
        <v/>
      </c>
      <c r="AQ51" s="91">
        <f>IF( LEN( AQ44 ) = 0, "", ABS( AQ44 ) + ABS( AQ45 ) )</f>
        <v>20</v>
      </c>
      <c r="AR51" s="91" t="str">
        <f t="shared" ref="AR51:AY51" si="35">IF( LEN( AR44 ) = 0, "", ABS( AR44 ) + ABS( AR45 ) )</f>
        <v/>
      </c>
      <c r="AS51" s="91" t="str">
        <f t="shared" si="35"/>
        <v/>
      </c>
      <c r="AT51" s="91" t="str">
        <f t="shared" si="35"/>
        <v/>
      </c>
      <c r="AU51" s="91">
        <f t="shared" si="35"/>
        <v>11</v>
      </c>
      <c r="AV51" s="91" t="str">
        <f t="shared" si="35"/>
        <v/>
      </c>
      <c r="AW51" s="91" t="str">
        <f t="shared" si="35"/>
        <v/>
      </c>
      <c r="AX51" s="91" t="str">
        <f t="shared" si="35"/>
        <v/>
      </c>
      <c r="AY51" s="91">
        <f t="shared" si="35"/>
        <v>20</v>
      </c>
      <c r="AZ51" s="91" t="str">
        <f t="shared" ref="AZ51:BW51" si="36">IF( LEN( AZ44 ) = 0, "", ABS( AZ44 ) + ABS( AZ45 ) )</f>
        <v/>
      </c>
      <c r="BA51" s="91" t="str">
        <f t="shared" si="36"/>
        <v/>
      </c>
      <c r="BB51" s="91" t="str">
        <f t="shared" si="36"/>
        <v/>
      </c>
      <c r="BC51" s="91">
        <f t="shared" si="36"/>
        <v>17</v>
      </c>
      <c r="BD51" s="91" t="str">
        <f t="shared" ref="BD51:BS51" si="37">IF( LEN( BD44 ) = 0, "", ABS( BD44 ) + ABS( BD45 ) )</f>
        <v/>
      </c>
      <c r="BE51" s="91" t="str">
        <f t="shared" si="37"/>
        <v/>
      </c>
      <c r="BF51" s="91" t="str">
        <f t="shared" si="37"/>
        <v/>
      </c>
      <c r="BG51" s="91">
        <f t="shared" si="37"/>
        <v>85</v>
      </c>
      <c r="BH51" s="91" t="str">
        <f t="shared" si="37"/>
        <v/>
      </c>
      <c r="BI51" s="91" t="str">
        <f t="shared" si="37"/>
        <v/>
      </c>
      <c r="BJ51" s="91" t="str">
        <f t="shared" si="37"/>
        <v/>
      </c>
      <c r="BK51" s="91">
        <f t="shared" si="37"/>
        <v>12</v>
      </c>
      <c r="BL51" s="91" t="str">
        <f t="shared" si="37"/>
        <v/>
      </c>
      <c r="BM51" s="91" t="str">
        <f t="shared" si="37"/>
        <v/>
      </c>
      <c r="BN51" s="91" t="str">
        <f t="shared" si="37"/>
        <v/>
      </c>
      <c r="BO51" s="91">
        <f t="shared" si="37"/>
        <v>13</v>
      </c>
      <c r="BP51" s="91" t="str">
        <f t="shared" si="37"/>
        <v/>
      </c>
      <c r="BQ51" s="91" t="str">
        <f t="shared" si="37"/>
        <v/>
      </c>
      <c r="BR51" s="91" t="str">
        <f t="shared" si="37"/>
        <v/>
      </c>
      <c r="BS51" s="91">
        <f t="shared" si="37"/>
        <v>12</v>
      </c>
      <c r="BT51" s="91" t="str">
        <f t="shared" si="36"/>
        <v/>
      </c>
      <c r="BU51" s="91" t="str">
        <f t="shared" si="36"/>
        <v/>
      </c>
      <c r="BV51" s="91" t="str">
        <f t="shared" si="36"/>
        <v/>
      </c>
      <c r="BW51" s="91">
        <f t="shared" si="36"/>
        <v>23</v>
      </c>
      <c r="BX51" s="91" t="str">
        <f t="shared" ref="BX51:CE51" si="38">IF( LEN( BX44 ) = 0, "", ABS( BX44 ) + ABS( BX45 ) )</f>
        <v/>
      </c>
      <c r="BY51" s="91" t="str">
        <f t="shared" si="38"/>
        <v/>
      </c>
      <c r="BZ51" s="91" t="str">
        <f t="shared" si="38"/>
        <v/>
      </c>
      <c r="CA51" s="91">
        <f t="shared" si="38"/>
        <v>20</v>
      </c>
      <c r="CB51" s="91" t="str">
        <f t="shared" si="38"/>
        <v/>
      </c>
      <c r="CC51" s="91" t="str">
        <f t="shared" si="38"/>
        <v/>
      </c>
      <c r="CD51" s="91" t="str">
        <f t="shared" si="38"/>
        <v/>
      </c>
      <c r="CE51" s="91">
        <f t="shared" si="38"/>
        <v>12</v>
      </c>
      <c r="CF51" s="91" t="str">
        <f t="shared" ref="CF51:CI51" si="39">IF( LEN( CF44 ) = 0, "", ABS( CF44 ) + ABS( CF45 ) )</f>
        <v/>
      </c>
      <c r="CG51" s="91" t="str">
        <f t="shared" si="39"/>
        <v/>
      </c>
      <c r="CH51" s="91" t="str">
        <f t="shared" si="39"/>
        <v/>
      </c>
      <c r="CI51" s="91">
        <f t="shared" si="39"/>
        <v>12</v>
      </c>
      <c r="CJ51" s="91" t="str">
        <f t="shared" ref="CJ51:CM51" si="40">IF( LEN( CJ44 ) = 0, "", ABS( CJ44 ) + ABS( CJ45 ) )</f>
        <v/>
      </c>
      <c r="CK51" s="91" t="str">
        <f t="shared" si="40"/>
        <v/>
      </c>
      <c r="CL51" s="91" t="str">
        <f t="shared" si="40"/>
        <v/>
      </c>
      <c r="CM51" s="91">
        <f t="shared" si="40"/>
        <v>9</v>
      </c>
      <c r="CN51" s="91" t="str">
        <f t="shared" ref="CN51:CQ51" si="41">IF( LEN( CN44 ) = 0, "", ABS( CN44 ) + ABS( CN45 ) )</f>
        <v/>
      </c>
      <c r="CO51" s="91" t="str">
        <f t="shared" si="41"/>
        <v/>
      </c>
      <c r="CP51" s="91" t="str">
        <f t="shared" si="41"/>
        <v/>
      </c>
      <c r="CQ51" s="91">
        <f t="shared" si="41"/>
        <v>11</v>
      </c>
      <c r="CR51" s="91" t="str">
        <f t="shared" ref="CR51:CU51" si="42">IF( LEN( CR44 ) = 0, "", ABS( CR44 ) + ABS( CR45 ) )</f>
        <v/>
      </c>
      <c r="CS51" s="91" t="str">
        <f t="shared" si="42"/>
        <v/>
      </c>
      <c r="CT51" s="91" t="str">
        <f t="shared" si="42"/>
        <v/>
      </c>
      <c r="CU51" s="91">
        <f t="shared" si="42"/>
        <v>7</v>
      </c>
    </row>
    <row r="52" spans="1:99" s="88" customFormat="1" ht="12" customHeight="1">
      <c r="A52" s="25"/>
      <c r="B52" s="25"/>
      <c r="C52" s="88" t="s">
        <v>97</v>
      </c>
      <c r="G52" s="88">
        <f>IF( LEN( G46 ) = 0, "", ABS( G46 ) + ABS( G47 ) )</f>
        <v>101</v>
      </c>
      <c r="H52" s="88" t="str">
        <f t="shared" ref="H52:AU52" si="43">IF( LEN( H46 ) = 0, "", ABS( H46 ) + ABS( H47 ) )</f>
        <v/>
      </c>
      <c r="I52" s="88" t="str">
        <f t="shared" si="43"/>
        <v/>
      </c>
      <c r="J52" s="88" t="str">
        <f t="shared" si="43"/>
        <v/>
      </c>
      <c r="K52" s="88">
        <f t="shared" si="43"/>
        <v>125</v>
      </c>
      <c r="L52" s="88" t="str">
        <f t="shared" si="43"/>
        <v/>
      </c>
      <c r="M52" s="88" t="str">
        <f t="shared" si="43"/>
        <v/>
      </c>
      <c r="N52" s="88" t="str">
        <f t="shared" si="43"/>
        <v/>
      </c>
      <c r="O52" s="88">
        <f t="shared" si="43"/>
        <v>112</v>
      </c>
      <c r="P52" s="88" t="str">
        <f t="shared" si="43"/>
        <v/>
      </c>
      <c r="Q52" s="88" t="str">
        <f t="shared" si="43"/>
        <v/>
      </c>
      <c r="R52" s="88" t="str">
        <f t="shared" si="43"/>
        <v/>
      </c>
      <c r="S52" s="88">
        <f t="shared" si="43"/>
        <v>34</v>
      </c>
      <c r="T52" s="88" t="str">
        <f t="shared" si="43"/>
        <v/>
      </c>
      <c r="U52" s="88" t="str">
        <f t="shared" si="43"/>
        <v/>
      </c>
      <c r="V52" s="88" t="str">
        <f t="shared" si="43"/>
        <v/>
      </c>
      <c r="W52" s="88">
        <f t="shared" si="43"/>
        <v>53</v>
      </c>
      <c r="X52" s="88" t="str">
        <f t="shared" si="43"/>
        <v/>
      </c>
      <c r="Y52" s="88" t="str">
        <f t="shared" si="43"/>
        <v/>
      </c>
      <c r="Z52" s="88" t="str">
        <f t="shared" si="43"/>
        <v/>
      </c>
      <c r="AA52" s="88">
        <f t="shared" si="43"/>
        <v>40</v>
      </c>
      <c r="AB52" s="88" t="str">
        <f t="shared" si="43"/>
        <v/>
      </c>
      <c r="AC52" s="88" t="str">
        <f t="shared" si="43"/>
        <v/>
      </c>
      <c r="AD52" s="88" t="str">
        <f t="shared" si="43"/>
        <v/>
      </c>
      <c r="AE52" s="88">
        <f t="shared" si="43"/>
        <v>48</v>
      </c>
      <c r="AF52" s="88" t="str">
        <f t="shared" si="43"/>
        <v/>
      </c>
      <c r="AG52" s="88" t="str">
        <f t="shared" si="43"/>
        <v/>
      </c>
      <c r="AH52" s="88" t="str">
        <f t="shared" si="43"/>
        <v/>
      </c>
      <c r="AI52" s="88">
        <f t="shared" si="43"/>
        <v>27</v>
      </c>
      <c r="AJ52" s="88" t="str">
        <f t="shared" si="43"/>
        <v/>
      </c>
      <c r="AK52" s="88" t="str">
        <f t="shared" si="43"/>
        <v/>
      </c>
      <c r="AL52" s="88" t="str">
        <f t="shared" si="43"/>
        <v/>
      </c>
      <c r="AM52" s="88">
        <f t="shared" si="43"/>
        <v>20</v>
      </c>
      <c r="AN52" s="88" t="str">
        <f t="shared" si="43"/>
        <v/>
      </c>
      <c r="AO52" s="88" t="str">
        <f t="shared" si="43"/>
        <v/>
      </c>
      <c r="AP52" s="88" t="str">
        <f t="shared" si="43"/>
        <v/>
      </c>
      <c r="AQ52" s="88">
        <f t="shared" si="43"/>
        <v>36</v>
      </c>
      <c r="AR52" s="88" t="str">
        <f t="shared" si="43"/>
        <v/>
      </c>
      <c r="AS52" s="88" t="str">
        <f t="shared" si="43"/>
        <v/>
      </c>
      <c r="AT52" s="88" t="str">
        <f t="shared" si="43"/>
        <v/>
      </c>
      <c r="AU52" s="88">
        <f t="shared" si="43"/>
        <v>24</v>
      </c>
      <c r="AV52" s="88" t="str">
        <f t="shared" ref="AV52:BW52" si="44">IF( LEN( AV46 ) = 0, "", ABS( AV46 ) + ABS( AV47 ) )</f>
        <v/>
      </c>
      <c r="AW52" s="88" t="str">
        <f t="shared" si="44"/>
        <v/>
      </c>
      <c r="AX52" s="88" t="str">
        <f t="shared" si="44"/>
        <v/>
      </c>
      <c r="AY52" s="88">
        <f t="shared" si="44"/>
        <v>30</v>
      </c>
      <c r="AZ52" s="88" t="str">
        <f t="shared" ref="AZ52:BS52" si="45">IF( LEN( AZ46 ) = 0, "", ABS( AZ46 ) + ABS( AZ47 ) )</f>
        <v/>
      </c>
      <c r="BA52" s="88" t="str">
        <f t="shared" si="45"/>
        <v/>
      </c>
      <c r="BB52" s="88" t="str">
        <f t="shared" si="45"/>
        <v/>
      </c>
      <c r="BC52" s="88">
        <f t="shared" si="45"/>
        <v>40</v>
      </c>
      <c r="BD52" s="88" t="str">
        <f t="shared" si="45"/>
        <v/>
      </c>
      <c r="BE52" s="88" t="str">
        <f t="shared" si="45"/>
        <v/>
      </c>
      <c r="BF52" s="88" t="str">
        <f t="shared" si="45"/>
        <v/>
      </c>
      <c r="BG52" s="88">
        <f t="shared" si="45"/>
        <v>7</v>
      </c>
      <c r="BH52" s="88" t="str">
        <f t="shared" si="45"/>
        <v/>
      </c>
      <c r="BI52" s="88" t="str">
        <f t="shared" si="45"/>
        <v/>
      </c>
      <c r="BJ52" s="88" t="str">
        <f t="shared" si="45"/>
        <v/>
      </c>
      <c r="BK52" s="88">
        <f t="shared" si="45"/>
        <v>27</v>
      </c>
      <c r="BL52" s="88" t="str">
        <f t="shared" si="45"/>
        <v/>
      </c>
      <c r="BM52" s="88" t="str">
        <f t="shared" si="45"/>
        <v/>
      </c>
      <c r="BN52" s="88" t="str">
        <f t="shared" si="45"/>
        <v/>
      </c>
      <c r="BO52" s="88">
        <f t="shared" si="45"/>
        <v>38</v>
      </c>
      <c r="BP52" s="88" t="str">
        <f t="shared" si="45"/>
        <v/>
      </c>
      <c r="BQ52" s="88" t="str">
        <f t="shared" si="45"/>
        <v/>
      </c>
      <c r="BR52" s="88" t="str">
        <f t="shared" si="45"/>
        <v/>
      </c>
      <c r="BS52" s="88">
        <f t="shared" si="45"/>
        <v>25</v>
      </c>
      <c r="BT52" s="88" t="str">
        <f t="shared" si="44"/>
        <v/>
      </c>
      <c r="BU52" s="88" t="str">
        <f t="shared" si="44"/>
        <v/>
      </c>
      <c r="BV52" s="88" t="str">
        <f t="shared" si="44"/>
        <v/>
      </c>
      <c r="BW52" s="88">
        <f t="shared" si="44"/>
        <v>37</v>
      </c>
      <c r="BX52" s="88" t="str">
        <f t="shared" ref="BX52:CE52" si="46">IF( LEN( BX46 ) = 0, "", ABS( BX46 ) + ABS( BX47 ) )</f>
        <v/>
      </c>
      <c r="BY52" s="88" t="str">
        <f t="shared" si="46"/>
        <v/>
      </c>
      <c r="BZ52" s="88" t="str">
        <f t="shared" si="46"/>
        <v/>
      </c>
      <c r="CA52" s="88">
        <f t="shared" si="46"/>
        <v>34</v>
      </c>
      <c r="CB52" s="88" t="str">
        <f t="shared" si="46"/>
        <v/>
      </c>
      <c r="CC52" s="88" t="str">
        <f t="shared" si="46"/>
        <v/>
      </c>
      <c r="CD52" s="88" t="str">
        <f t="shared" si="46"/>
        <v/>
      </c>
      <c r="CE52" s="88">
        <f t="shared" si="46"/>
        <v>23</v>
      </c>
      <c r="CF52" s="88" t="str">
        <f t="shared" ref="CF52:CI52" si="47">IF( LEN( CF46 ) = 0, "", ABS( CF46 ) + ABS( CF47 ) )</f>
        <v/>
      </c>
      <c r="CG52" s="88" t="str">
        <f t="shared" si="47"/>
        <v/>
      </c>
      <c r="CH52" s="88" t="str">
        <f t="shared" si="47"/>
        <v/>
      </c>
      <c r="CI52" s="88">
        <f t="shared" si="47"/>
        <v>34</v>
      </c>
      <c r="CJ52" s="88" t="str">
        <f t="shared" ref="CJ52:CM52" si="48">IF( LEN( CJ46 ) = 0, "", ABS( CJ46 ) + ABS( CJ47 ) )</f>
        <v/>
      </c>
      <c r="CK52" s="88" t="str">
        <f t="shared" si="48"/>
        <v/>
      </c>
      <c r="CL52" s="88" t="str">
        <f t="shared" si="48"/>
        <v/>
      </c>
      <c r="CM52" s="88">
        <f t="shared" si="48"/>
        <v>4</v>
      </c>
      <c r="CN52" s="88" t="str">
        <f t="shared" ref="CN52:CQ52" si="49">IF( LEN( CN46 ) = 0, "", ABS( CN46 ) + ABS( CN47 ) )</f>
        <v/>
      </c>
      <c r="CO52" s="88" t="str">
        <f t="shared" si="49"/>
        <v/>
      </c>
      <c r="CP52" s="88" t="str">
        <f t="shared" si="49"/>
        <v/>
      </c>
      <c r="CQ52" s="88">
        <f t="shared" si="49"/>
        <v>21</v>
      </c>
      <c r="CR52" s="88" t="str">
        <f t="shared" ref="CR52:CU52" si="50">IF( LEN( CR46 ) = 0, "", ABS( CR46 ) + ABS( CR47 ) )</f>
        <v/>
      </c>
      <c r="CS52" s="88" t="str">
        <f t="shared" si="50"/>
        <v/>
      </c>
      <c r="CT52" s="88" t="str">
        <f t="shared" si="50"/>
        <v/>
      </c>
      <c r="CU52" s="88">
        <f t="shared" si="50"/>
        <v>26</v>
      </c>
    </row>
    <row r="53" spans="1:99" s="92" customFormat="1" ht="12" customHeight="1">
      <c r="A53" s="72"/>
      <c r="B53" s="72"/>
      <c r="C53" s="92" t="s">
        <v>98</v>
      </c>
      <c r="D53" s="93"/>
      <c r="E53" s="93"/>
      <c r="F53" s="93"/>
      <c r="G53" s="93">
        <f>IF( LEN( G51 ) = 0, "", ABS( G50 ) + ABS( G51 )  + ABS( G52 ) )</f>
        <v>207</v>
      </c>
      <c r="H53" s="93" t="str">
        <f t="shared" ref="H53:AY53" si="51">IF( LEN( H51 ) = 0, "", ABS( H50 ) + ABS( H51 )  + ABS( H52 ) )</f>
        <v/>
      </c>
      <c r="I53" s="93" t="str">
        <f t="shared" si="51"/>
        <v/>
      </c>
      <c r="J53" s="93" t="str">
        <f t="shared" si="51"/>
        <v/>
      </c>
      <c r="K53" s="93">
        <f t="shared" si="51"/>
        <v>300</v>
      </c>
      <c r="L53" s="93" t="str">
        <f t="shared" si="51"/>
        <v/>
      </c>
      <c r="M53" s="93" t="str">
        <f t="shared" si="51"/>
        <v/>
      </c>
      <c r="N53" s="93" t="str">
        <f t="shared" si="51"/>
        <v/>
      </c>
      <c r="O53" s="93">
        <f t="shared" si="51"/>
        <v>253</v>
      </c>
      <c r="P53" s="93" t="str">
        <f t="shared" si="51"/>
        <v/>
      </c>
      <c r="Q53" s="93" t="str">
        <f t="shared" si="51"/>
        <v/>
      </c>
      <c r="R53" s="93" t="str">
        <f t="shared" si="51"/>
        <v/>
      </c>
      <c r="S53" s="93">
        <f t="shared" si="51"/>
        <v>110</v>
      </c>
      <c r="T53" s="93" t="str">
        <f t="shared" si="51"/>
        <v/>
      </c>
      <c r="U53" s="93" t="str">
        <f t="shared" si="51"/>
        <v/>
      </c>
      <c r="V53" s="93" t="str">
        <f t="shared" si="51"/>
        <v/>
      </c>
      <c r="W53" s="93">
        <f t="shared" si="51"/>
        <v>121</v>
      </c>
      <c r="X53" s="93" t="str">
        <f t="shared" si="51"/>
        <v/>
      </c>
      <c r="Y53" s="93" t="str">
        <f t="shared" si="51"/>
        <v/>
      </c>
      <c r="Z53" s="93" t="str">
        <f t="shared" si="51"/>
        <v/>
      </c>
      <c r="AA53" s="93">
        <f t="shared" si="51"/>
        <v>110</v>
      </c>
      <c r="AB53" s="93" t="str">
        <f t="shared" si="51"/>
        <v/>
      </c>
      <c r="AC53" s="93" t="str">
        <f t="shared" si="51"/>
        <v/>
      </c>
      <c r="AD53" s="93" t="str">
        <f t="shared" si="51"/>
        <v/>
      </c>
      <c r="AE53" s="93">
        <f t="shared" si="51"/>
        <v>121</v>
      </c>
      <c r="AF53" s="93" t="str">
        <f t="shared" si="51"/>
        <v/>
      </c>
      <c r="AG53" s="93" t="str">
        <f t="shared" si="51"/>
        <v/>
      </c>
      <c r="AH53" s="93" t="str">
        <f t="shared" si="51"/>
        <v/>
      </c>
      <c r="AI53" s="93">
        <f t="shared" si="51"/>
        <v>50</v>
      </c>
      <c r="AJ53" s="93" t="str">
        <f t="shared" si="51"/>
        <v/>
      </c>
      <c r="AK53" s="93" t="str">
        <f t="shared" si="51"/>
        <v/>
      </c>
      <c r="AL53" s="93" t="str">
        <f t="shared" si="51"/>
        <v/>
      </c>
      <c r="AM53" s="93">
        <f t="shared" si="51"/>
        <v>57</v>
      </c>
      <c r="AN53" s="93" t="str">
        <f t="shared" si="51"/>
        <v/>
      </c>
      <c r="AO53" s="93" t="str">
        <f t="shared" si="51"/>
        <v/>
      </c>
      <c r="AP53" s="93" t="str">
        <f t="shared" si="51"/>
        <v/>
      </c>
      <c r="AQ53" s="93">
        <f t="shared" si="51"/>
        <v>80</v>
      </c>
      <c r="AR53" s="93" t="str">
        <f t="shared" si="51"/>
        <v/>
      </c>
      <c r="AS53" s="93" t="str">
        <f t="shared" si="51"/>
        <v/>
      </c>
      <c r="AT53" s="93" t="str">
        <f t="shared" si="51"/>
        <v/>
      </c>
      <c r="AU53" s="93">
        <f t="shared" si="51"/>
        <v>60</v>
      </c>
      <c r="AV53" s="93" t="str">
        <f t="shared" si="51"/>
        <v/>
      </c>
      <c r="AW53" s="93" t="str">
        <f t="shared" si="51"/>
        <v/>
      </c>
      <c r="AX53" s="93" t="str">
        <f t="shared" si="51"/>
        <v/>
      </c>
      <c r="AY53" s="93">
        <f t="shared" si="51"/>
        <v>76</v>
      </c>
      <c r="AZ53" s="93" t="str">
        <f t="shared" ref="AZ53:BW53" si="52">IF( LEN( AZ51 ) = 0, "", ABS( AZ50 ) + ABS( AZ51 )  + ABS( AZ52 ) )</f>
        <v/>
      </c>
      <c r="BA53" s="93" t="str">
        <f t="shared" si="52"/>
        <v/>
      </c>
      <c r="BB53" s="93" t="str">
        <f t="shared" si="52"/>
        <v/>
      </c>
      <c r="BC53" s="93">
        <f t="shared" si="52"/>
        <v>80</v>
      </c>
      <c r="BD53" s="93" t="str">
        <f t="shared" ref="BD53:BS53" si="53">IF( LEN( BD51 ) = 0, "", ABS( BD50 ) + ABS( BD51 )  + ABS( BD52 ) )</f>
        <v/>
      </c>
      <c r="BE53" s="93" t="str">
        <f t="shared" si="53"/>
        <v/>
      </c>
      <c r="BF53" s="93" t="str">
        <f t="shared" si="53"/>
        <v/>
      </c>
      <c r="BG53" s="93">
        <f t="shared" si="53"/>
        <v>106</v>
      </c>
      <c r="BH53" s="93" t="str">
        <f t="shared" si="53"/>
        <v/>
      </c>
      <c r="BI53" s="93" t="str">
        <f t="shared" si="53"/>
        <v/>
      </c>
      <c r="BJ53" s="93" t="str">
        <f t="shared" si="53"/>
        <v/>
      </c>
      <c r="BK53" s="93">
        <f t="shared" si="53"/>
        <v>50</v>
      </c>
      <c r="BL53" s="93" t="str">
        <f t="shared" si="53"/>
        <v/>
      </c>
      <c r="BM53" s="93" t="str">
        <f t="shared" si="53"/>
        <v/>
      </c>
      <c r="BN53" s="93" t="str">
        <f t="shared" si="53"/>
        <v/>
      </c>
      <c r="BO53" s="93">
        <f t="shared" si="53"/>
        <v>67</v>
      </c>
      <c r="BP53" s="93" t="str">
        <f t="shared" si="53"/>
        <v/>
      </c>
      <c r="BQ53" s="93" t="str">
        <f t="shared" si="53"/>
        <v/>
      </c>
      <c r="BR53" s="93" t="str">
        <f t="shared" si="53"/>
        <v/>
      </c>
      <c r="BS53" s="93">
        <f t="shared" si="53"/>
        <v>52</v>
      </c>
      <c r="BT53" s="93" t="str">
        <f t="shared" si="52"/>
        <v/>
      </c>
      <c r="BU53" s="93" t="str">
        <f t="shared" si="52"/>
        <v/>
      </c>
      <c r="BV53" s="93" t="str">
        <f t="shared" si="52"/>
        <v/>
      </c>
      <c r="BW53" s="93">
        <f t="shared" si="52"/>
        <v>93</v>
      </c>
      <c r="BX53" s="93" t="str">
        <f t="shared" ref="BX53:CE53" si="54">IF( LEN( BX51 ) = 0, "", ABS( BX50 ) + ABS( BX51 )  + ABS( BX52 ) )</f>
        <v/>
      </c>
      <c r="BY53" s="93" t="str">
        <f t="shared" si="54"/>
        <v/>
      </c>
      <c r="BZ53" s="93" t="str">
        <f t="shared" si="54"/>
        <v/>
      </c>
      <c r="CA53" s="93">
        <f t="shared" si="54"/>
        <v>90</v>
      </c>
      <c r="CB53" s="93" t="str">
        <f t="shared" si="54"/>
        <v/>
      </c>
      <c r="CC53" s="93" t="str">
        <f t="shared" si="54"/>
        <v/>
      </c>
      <c r="CD53" s="93" t="str">
        <f t="shared" si="54"/>
        <v/>
      </c>
      <c r="CE53" s="93">
        <f t="shared" si="54"/>
        <v>59</v>
      </c>
      <c r="CF53" s="93" t="str">
        <f t="shared" ref="CF53:CI53" si="55">IF( LEN( CF51 ) = 0, "", ABS( CF50 ) + ABS( CF51 )  + ABS( CF52 ) )</f>
        <v/>
      </c>
      <c r="CG53" s="93" t="str">
        <f t="shared" si="55"/>
        <v/>
      </c>
      <c r="CH53" s="93" t="str">
        <f t="shared" si="55"/>
        <v/>
      </c>
      <c r="CI53" s="93">
        <f t="shared" si="55"/>
        <v>52</v>
      </c>
      <c r="CJ53" s="93" t="str">
        <f t="shared" ref="CJ53:CM53" si="56">IF( LEN( CJ51 ) = 0, "", ABS( CJ50 ) + ABS( CJ51 )  + ABS( CJ52 ) )</f>
        <v/>
      </c>
      <c r="CK53" s="93" t="str">
        <f t="shared" si="56"/>
        <v/>
      </c>
      <c r="CL53" s="93" t="str">
        <f t="shared" si="56"/>
        <v/>
      </c>
      <c r="CM53" s="93">
        <f t="shared" si="56"/>
        <v>35</v>
      </c>
      <c r="CN53" s="93" t="str">
        <f t="shared" ref="CN53:CQ53" si="57">IF( LEN( CN51 ) = 0, "", ABS( CN50 ) + ABS( CN51 )  + ABS( CN52 ) )</f>
        <v/>
      </c>
      <c r="CO53" s="93" t="str">
        <f t="shared" si="57"/>
        <v/>
      </c>
      <c r="CP53" s="93" t="str">
        <f t="shared" si="57"/>
        <v/>
      </c>
      <c r="CQ53" s="93">
        <f t="shared" si="57"/>
        <v>43</v>
      </c>
      <c r="CR53" s="93" t="str">
        <f t="shared" ref="CR53:CU53" si="58">IF( LEN( CR51 ) = 0, "", ABS( CR50 ) + ABS( CR51 )  + ABS( CR52 ) )</f>
        <v/>
      </c>
      <c r="CS53" s="93" t="str">
        <f t="shared" si="58"/>
        <v/>
      </c>
      <c r="CT53" s="93" t="str">
        <f t="shared" si="58"/>
        <v/>
      </c>
      <c r="CU53" s="93">
        <f t="shared" si="58"/>
        <v>36</v>
      </c>
    </row>
    <row r="54" spans="1:99" s="25" customFormat="1" ht="12" customHeight="1">
      <c r="D54" s="2"/>
      <c r="E54" s="2"/>
      <c r="F54" s="2"/>
      <c r="G54" s="2"/>
      <c r="H54" s="90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99" s="25" customFormat="1" ht="12" customHeight="1">
      <c r="D55" s="2"/>
      <c r="E55" s="2"/>
      <c r="F55" s="2"/>
      <c r="G55" s="2"/>
      <c r="H55" s="90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99" s="87" customFormat="1" ht="12" customHeight="1">
      <c r="A56" s="25"/>
      <c r="B56" s="25"/>
      <c r="C56" s="87" t="s">
        <v>99</v>
      </c>
      <c r="D56" s="87">
        <f t="shared" ref="D56:AI56" si="59">SUM(D32,D34,D36)</f>
        <v>23</v>
      </c>
      <c r="E56" s="87">
        <f t="shared" si="59"/>
        <v>14</v>
      </c>
      <c r="F56" s="87">
        <f t="shared" si="59"/>
        <v>6</v>
      </c>
      <c r="G56" s="87">
        <f t="shared" si="59"/>
        <v>14</v>
      </c>
      <c r="H56" s="87">
        <f t="shared" si="59"/>
        <v>6</v>
      </c>
      <c r="I56" s="87">
        <f t="shared" si="59"/>
        <v>2</v>
      </c>
      <c r="J56" s="87">
        <f t="shared" si="59"/>
        <v>12</v>
      </c>
      <c r="K56" s="87">
        <f t="shared" si="59"/>
        <v>1</v>
      </c>
      <c r="L56" s="87">
        <f t="shared" si="59"/>
        <v>4</v>
      </c>
      <c r="M56" s="87">
        <f t="shared" si="59"/>
        <v>15</v>
      </c>
      <c r="N56" s="87">
        <f t="shared" si="59"/>
        <v>6</v>
      </c>
      <c r="O56" s="87">
        <f t="shared" si="59"/>
        <v>10</v>
      </c>
      <c r="P56" s="87">
        <f t="shared" si="59"/>
        <v>8</v>
      </c>
      <c r="Q56" s="87">
        <f t="shared" si="59"/>
        <v>8</v>
      </c>
      <c r="R56" s="87">
        <f t="shared" si="59"/>
        <v>21</v>
      </c>
      <c r="S56" s="87">
        <f t="shared" si="59"/>
        <v>14</v>
      </c>
      <c r="T56" s="87">
        <f t="shared" si="59"/>
        <v>23</v>
      </c>
      <c r="U56" s="87">
        <f t="shared" si="59"/>
        <v>20</v>
      </c>
      <c r="V56" s="87">
        <f t="shared" si="59"/>
        <v>20</v>
      </c>
      <c r="W56" s="87">
        <f t="shared" si="59"/>
        <v>10</v>
      </c>
      <c r="X56" s="87">
        <f t="shared" si="59"/>
        <v>18</v>
      </c>
      <c r="Y56" s="87">
        <f t="shared" si="59"/>
        <v>24</v>
      </c>
      <c r="Z56" s="87">
        <f t="shared" si="59"/>
        <v>19</v>
      </c>
      <c r="AA56" s="87">
        <f t="shared" si="59"/>
        <v>6</v>
      </c>
      <c r="AB56" s="87">
        <f t="shared" si="59"/>
        <v>22</v>
      </c>
      <c r="AC56" s="87">
        <f t="shared" si="59"/>
        <v>23</v>
      </c>
      <c r="AD56" s="87">
        <f t="shared" si="59"/>
        <v>8</v>
      </c>
      <c r="AE56" s="87">
        <f t="shared" si="59"/>
        <v>20</v>
      </c>
      <c r="AF56" s="87">
        <f t="shared" si="59"/>
        <v>5</v>
      </c>
      <c r="AG56" s="87">
        <f t="shared" si="59"/>
        <v>4</v>
      </c>
      <c r="AH56" s="87">
        <f t="shared" si="59"/>
        <v>9</v>
      </c>
      <c r="AI56" s="87">
        <f t="shared" si="59"/>
        <v>6</v>
      </c>
      <c r="AJ56" s="87">
        <f t="shared" ref="AJ56:BO56" si="60">SUM(AJ32,AJ34,AJ36)</f>
        <v>1</v>
      </c>
      <c r="AK56" s="87">
        <f t="shared" si="60"/>
        <v>10</v>
      </c>
      <c r="AL56" s="87">
        <f t="shared" si="60"/>
        <v>7</v>
      </c>
      <c r="AM56" s="87">
        <f t="shared" si="60"/>
        <v>5</v>
      </c>
      <c r="AN56" s="87">
        <f t="shared" si="60"/>
        <v>1</v>
      </c>
      <c r="AO56" s="87">
        <f t="shared" si="60"/>
        <v>12</v>
      </c>
      <c r="AP56" s="87">
        <f t="shared" si="60"/>
        <v>11</v>
      </c>
      <c r="AQ56" s="87">
        <f t="shared" si="60"/>
        <v>5</v>
      </c>
      <c r="AR56" s="87">
        <f t="shared" si="60"/>
        <v>11</v>
      </c>
      <c r="AS56" s="87">
        <f t="shared" si="60"/>
        <v>21</v>
      </c>
      <c r="AT56" s="87">
        <f t="shared" si="60"/>
        <v>4</v>
      </c>
      <c r="AU56" s="87">
        <f t="shared" si="60"/>
        <v>3</v>
      </c>
      <c r="AV56" s="87">
        <f t="shared" si="60"/>
        <v>8</v>
      </c>
      <c r="AW56" s="87">
        <f t="shared" si="60"/>
        <v>24</v>
      </c>
      <c r="AX56" s="87">
        <f t="shared" si="60"/>
        <v>2</v>
      </c>
      <c r="AY56" s="87">
        <f t="shared" si="60"/>
        <v>3</v>
      </c>
      <c r="AZ56" s="87">
        <f t="shared" si="60"/>
        <v>14</v>
      </c>
      <c r="BA56" s="87">
        <f t="shared" si="60"/>
        <v>20</v>
      </c>
      <c r="BB56" s="87">
        <f t="shared" si="60"/>
        <v>14</v>
      </c>
      <c r="BC56" s="87">
        <f t="shared" si="60"/>
        <v>12</v>
      </c>
      <c r="BD56" s="87">
        <f t="shared" si="60"/>
        <v>82</v>
      </c>
      <c r="BE56" s="87">
        <f t="shared" si="60"/>
        <v>10</v>
      </c>
      <c r="BF56" s="87">
        <f t="shared" si="60"/>
        <v>6</v>
      </c>
      <c r="BG56" s="87">
        <f t="shared" si="60"/>
        <v>5</v>
      </c>
      <c r="BH56" s="87">
        <f t="shared" si="60"/>
        <v>2</v>
      </c>
      <c r="BI56" s="87">
        <f t="shared" si="60"/>
        <v>26</v>
      </c>
      <c r="BJ56" s="87">
        <f t="shared" si="60"/>
        <v>1</v>
      </c>
      <c r="BK56" s="87">
        <f t="shared" si="60"/>
        <v>6</v>
      </c>
      <c r="BL56" s="87">
        <f t="shared" si="60"/>
        <v>13</v>
      </c>
      <c r="BM56" s="87">
        <f t="shared" si="60"/>
        <v>12</v>
      </c>
      <c r="BN56" s="87">
        <f t="shared" si="60"/>
        <v>23</v>
      </c>
      <c r="BO56" s="87">
        <f t="shared" si="60"/>
        <v>1</v>
      </c>
      <c r="BP56" s="87">
        <f t="shared" ref="BP56:CQ56" si="61">SUM(BP32,BP34,BP36)</f>
        <v>13</v>
      </c>
      <c r="BQ56" s="87">
        <f t="shared" si="61"/>
        <v>7</v>
      </c>
      <c r="BR56" s="87">
        <f t="shared" si="61"/>
        <v>8</v>
      </c>
      <c r="BS56" s="87">
        <f t="shared" si="61"/>
        <v>10</v>
      </c>
      <c r="BT56" s="87">
        <f t="shared" si="61"/>
        <v>6</v>
      </c>
      <c r="BU56" s="87">
        <f t="shared" si="61"/>
        <v>6</v>
      </c>
      <c r="BV56" s="87">
        <f t="shared" si="61"/>
        <v>17</v>
      </c>
      <c r="BW56" s="87">
        <f t="shared" si="61"/>
        <v>12</v>
      </c>
      <c r="BX56" s="87">
        <f t="shared" si="61"/>
        <v>14</v>
      </c>
      <c r="BY56" s="87">
        <f t="shared" si="61"/>
        <v>10</v>
      </c>
      <c r="BZ56" s="87">
        <f t="shared" si="61"/>
        <v>12</v>
      </c>
      <c r="CA56" s="87">
        <f t="shared" si="61"/>
        <v>19</v>
      </c>
      <c r="CB56" s="87">
        <f t="shared" si="61"/>
        <v>1</v>
      </c>
      <c r="CC56" s="87">
        <f t="shared" si="61"/>
        <v>5</v>
      </c>
      <c r="CD56" s="87">
        <f t="shared" si="61"/>
        <v>3</v>
      </c>
      <c r="CE56" s="87">
        <f t="shared" si="61"/>
        <v>3</v>
      </c>
      <c r="CF56" s="87">
        <f t="shared" si="61"/>
        <v>3</v>
      </c>
      <c r="CG56" s="87">
        <f t="shared" si="61"/>
        <v>1</v>
      </c>
      <c r="CH56" s="87">
        <f t="shared" si="61"/>
        <v>1</v>
      </c>
      <c r="CI56" s="87">
        <f t="shared" si="61"/>
        <v>15</v>
      </c>
      <c r="CJ56" s="87">
        <f t="shared" si="61"/>
        <v>5</v>
      </c>
      <c r="CK56" s="87">
        <f t="shared" si="61"/>
        <v>4</v>
      </c>
      <c r="CL56" s="87">
        <f t="shared" si="61"/>
        <v>15</v>
      </c>
      <c r="CM56" s="87">
        <f t="shared" si="61"/>
        <v>1</v>
      </c>
      <c r="CN56" s="87">
        <f t="shared" si="61"/>
        <v>4</v>
      </c>
      <c r="CO56" s="87">
        <f t="shared" si="61"/>
        <v>2</v>
      </c>
      <c r="CP56" s="87">
        <f t="shared" si="61"/>
        <v>8</v>
      </c>
      <c r="CQ56" s="87">
        <f t="shared" si="61"/>
        <v>2</v>
      </c>
      <c r="CR56" s="87">
        <f t="shared" ref="CR56:CU56" si="62">SUM(CR32,CR34,CR36)</f>
        <v>5</v>
      </c>
      <c r="CS56" s="87">
        <f t="shared" si="62"/>
        <v>12</v>
      </c>
      <c r="CT56" s="87">
        <f t="shared" si="62"/>
        <v>3</v>
      </c>
      <c r="CU56" s="87">
        <f t="shared" si="62"/>
        <v>0</v>
      </c>
    </row>
    <row r="57" spans="1:99" s="88" customFormat="1" ht="12" customHeight="1">
      <c r="A57" s="25"/>
      <c r="B57" s="25"/>
      <c r="C57" s="88" t="s">
        <v>100</v>
      </c>
      <c r="D57" s="88">
        <f t="shared" ref="D57:AI57" si="63">SUM(D33,D35,D37)</f>
        <v>-59</v>
      </c>
      <c r="E57" s="88">
        <f t="shared" si="63"/>
        <v>-21</v>
      </c>
      <c r="F57" s="88">
        <f t="shared" si="63"/>
        <v>-13</v>
      </c>
      <c r="G57" s="88">
        <f t="shared" si="63"/>
        <v>-57</v>
      </c>
      <c r="H57" s="88">
        <f t="shared" si="63"/>
        <v>-34</v>
      </c>
      <c r="I57" s="88">
        <f t="shared" si="63"/>
        <v>-67</v>
      </c>
      <c r="J57" s="88">
        <f t="shared" si="63"/>
        <v>-91</v>
      </c>
      <c r="K57" s="88">
        <f t="shared" si="63"/>
        <v>-87</v>
      </c>
      <c r="L57" s="88">
        <f t="shared" si="63"/>
        <v>-88</v>
      </c>
      <c r="M57" s="88">
        <f t="shared" si="63"/>
        <v>-55</v>
      </c>
      <c r="N57" s="88">
        <f t="shared" si="63"/>
        <v>-38</v>
      </c>
      <c r="O57" s="88">
        <f t="shared" si="63"/>
        <v>-37</v>
      </c>
      <c r="P57" s="88">
        <f t="shared" si="63"/>
        <v>-19</v>
      </c>
      <c r="Q57" s="88">
        <f t="shared" si="63"/>
        <v>-19</v>
      </c>
      <c r="R57" s="88">
        <f t="shared" si="63"/>
        <v>-10</v>
      </c>
      <c r="S57" s="88">
        <f t="shared" si="63"/>
        <v>-11</v>
      </c>
      <c r="T57" s="88">
        <f t="shared" si="63"/>
        <v>-9</v>
      </c>
      <c r="U57" s="88">
        <f t="shared" si="63"/>
        <v>-10</v>
      </c>
      <c r="V57" s="88">
        <f t="shared" si="63"/>
        <v>-7</v>
      </c>
      <c r="W57" s="88">
        <f t="shared" si="63"/>
        <v>-22</v>
      </c>
      <c r="X57" s="88">
        <f t="shared" si="63"/>
        <v>-7</v>
      </c>
      <c r="Y57" s="88">
        <f t="shared" si="63"/>
        <v>-10</v>
      </c>
      <c r="Z57" s="88">
        <f t="shared" si="63"/>
        <v>-18</v>
      </c>
      <c r="AA57" s="88">
        <f t="shared" si="63"/>
        <v>-8</v>
      </c>
      <c r="AB57" s="88">
        <f t="shared" si="63"/>
        <v>-17</v>
      </c>
      <c r="AC57" s="88">
        <f t="shared" si="63"/>
        <v>-18</v>
      </c>
      <c r="AD57" s="88">
        <f t="shared" si="63"/>
        <v>-2</v>
      </c>
      <c r="AE57" s="88">
        <f t="shared" si="63"/>
        <v>-11</v>
      </c>
      <c r="AF57" s="88">
        <f t="shared" si="63"/>
        <v>-13</v>
      </c>
      <c r="AG57" s="88">
        <f t="shared" si="63"/>
        <v>-5</v>
      </c>
      <c r="AH57" s="88">
        <f t="shared" si="63"/>
        <v>-5</v>
      </c>
      <c r="AI57" s="88">
        <f t="shared" si="63"/>
        <v>-3</v>
      </c>
      <c r="AJ57" s="88">
        <f t="shared" ref="AJ57:BO57" si="64">SUM(AJ33,AJ35,AJ37)</f>
        <v>-9</v>
      </c>
      <c r="AK57" s="88">
        <f t="shared" si="64"/>
        <v>-14</v>
      </c>
      <c r="AL57" s="88">
        <f t="shared" si="64"/>
        <v>-8</v>
      </c>
      <c r="AM57" s="88">
        <f t="shared" si="64"/>
        <v>-3</v>
      </c>
      <c r="AN57" s="88">
        <f t="shared" si="64"/>
        <v>-17</v>
      </c>
      <c r="AO57" s="88">
        <f t="shared" si="64"/>
        <v>-14</v>
      </c>
      <c r="AP57" s="88">
        <f t="shared" si="64"/>
        <v>-8</v>
      </c>
      <c r="AQ57" s="88">
        <f t="shared" si="64"/>
        <v>-12</v>
      </c>
      <c r="AR57" s="88">
        <f t="shared" si="64"/>
        <v>0</v>
      </c>
      <c r="AS57" s="88">
        <f t="shared" si="64"/>
        <v>-8</v>
      </c>
      <c r="AT57" s="88">
        <f t="shared" si="64"/>
        <v>-4</v>
      </c>
      <c r="AU57" s="88">
        <f t="shared" si="64"/>
        <v>-9</v>
      </c>
      <c r="AV57" s="88">
        <f t="shared" si="64"/>
        <v>-8</v>
      </c>
      <c r="AW57" s="88">
        <f t="shared" si="64"/>
        <v>-11</v>
      </c>
      <c r="AX57" s="88">
        <f t="shared" si="64"/>
        <v>-7</v>
      </c>
      <c r="AY57" s="88">
        <f t="shared" si="64"/>
        <v>-13</v>
      </c>
      <c r="AZ57" s="88">
        <f t="shared" si="64"/>
        <v>-5</v>
      </c>
      <c r="BA57" s="88">
        <f t="shared" si="64"/>
        <v>-1</v>
      </c>
      <c r="BB57" s="88">
        <f t="shared" si="64"/>
        <v>-10</v>
      </c>
      <c r="BC57" s="88">
        <f t="shared" si="64"/>
        <v>-4</v>
      </c>
      <c r="BD57" s="88">
        <f t="shared" si="64"/>
        <v>0</v>
      </c>
      <c r="BE57" s="88">
        <f t="shared" si="64"/>
        <v>-3</v>
      </c>
      <c r="BF57" s="88">
        <f t="shared" si="64"/>
        <v>0</v>
      </c>
      <c r="BG57" s="88">
        <f t="shared" si="64"/>
        <v>0</v>
      </c>
      <c r="BH57" s="88">
        <f t="shared" si="64"/>
        <v>0</v>
      </c>
      <c r="BI57" s="88">
        <f t="shared" si="64"/>
        <v>-7</v>
      </c>
      <c r="BJ57" s="88">
        <f t="shared" si="64"/>
        <v>-6</v>
      </c>
      <c r="BK57" s="88">
        <f t="shared" si="64"/>
        <v>-2</v>
      </c>
      <c r="BL57" s="88">
        <f t="shared" si="64"/>
        <v>-5</v>
      </c>
      <c r="BM57" s="88">
        <f t="shared" si="64"/>
        <v>-3</v>
      </c>
      <c r="BN57" s="88">
        <f t="shared" si="64"/>
        <v>-8</v>
      </c>
      <c r="BO57" s="88">
        <f t="shared" si="64"/>
        <v>-2</v>
      </c>
      <c r="BP57" s="88">
        <f t="shared" ref="BP57:CQ57" si="65">SUM(BP33,BP35,BP37)</f>
        <v>-4</v>
      </c>
      <c r="BQ57" s="88">
        <f t="shared" si="65"/>
        <v>-1</v>
      </c>
      <c r="BR57" s="88">
        <f t="shared" si="65"/>
        <v>-9</v>
      </c>
      <c r="BS57" s="88">
        <f t="shared" si="65"/>
        <v>0</v>
      </c>
      <c r="BT57" s="88">
        <f t="shared" si="65"/>
        <v>-11</v>
      </c>
      <c r="BU57" s="88">
        <f t="shared" si="65"/>
        <v>-7</v>
      </c>
      <c r="BV57" s="88">
        <f t="shared" si="65"/>
        <v>-23</v>
      </c>
      <c r="BW57" s="88">
        <f t="shared" si="65"/>
        <v>-11</v>
      </c>
      <c r="BX57" s="88">
        <f t="shared" si="65"/>
        <v>-21</v>
      </c>
      <c r="BY57" s="88">
        <f t="shared" si="65"/>
        <v>-2</v>
      </c>
      <c r="BZ57" s="88">
        <f t="shared" si="65"/>
        <v>-5</v>
      </c>
      <c r="CA57" s="88">
        <f t="shared" si="65"/>
        <v>-7</v>
      </c>
      <c r="CB57" s="88">
        <f t="shared" si="65"/>
        <v>-4</v>
      </c>
      <c r="CC57" s="88">
        <f t="shared" si="65"/>
        <v>-6</v>
      </c>
      <c r="CD57" s="88">
        <f t="shared" si="65"/>
        <v>-4</v>
      </c>
      <c r="CE57" s="88">
        <f t="shared" si="65"/>
        <v>-33</v>
      </c>
      <c r="CF57" s="88">
        <f t="shared" si="65"/>
        <v>-12</v>
      </c>
      <c r="CG57" s="88">
        <f t="shared" si="65"/>
        <v>-2</v>
      </c>
      <c r="CH57" s="88">
        <f t="shared" si="65"/>
        <v>-5</v>
      </c>
      <c r="CI57" s="88">
        <f t="shared" si="65"/>
        <v>-13</v>
      </c>
      <c r="CJ57" s="88">
        <f t="shared" si="65"/>
        <v>-3</v>
      </c>
      <c r="CK57" s="88">
        <f t="shared" si="65"/>
        <v>0</v>
      </c>
      <c r="CL57" s="88">
        <f t="shared" si="65"/>
        <v>-5</v>
      </c>
      <c r="CM57" s="88">
        <f t="shared" si="65"/>
        <v>-2</v>
      </c>
      <c r="CN57" s="88">
        <f t="shared" si="65"/>
        <v>0</v>
      </c>
      <c r="CO57" s="88">
        <f t="shared" si="65"/>
        <v>-2</v>
      </c>
      <c r="CP57" s="88">
        <f t="shared" si="65"/>
        <v>-13</v>
      </c>
      <c r="CQ57" s="88">
        <f t="shared" si="65"/>
        <v>-12</v>
      </c>
      <c r="CR57" s="88">
        <f t="shared" ref="CR57:CU57" si="66">SUM(CR33,CR35,CR37)</f>
        <v>-16</v>
      </c>
      <c r="CS57" s="88">
        <f t="shared" si="66"/>
        <v>0</v>
      </c>
      <c r="CT57" s="88">
        <f t="shared" si="66"/>
        <v>0</v>
      </c>
      <c r="CU57" s="88">
        <f t="shared" si="66"/>
        <v>0</v>
      </c>
    </row>
    <row r="58" spans="1:99" s="92" customFormat="1" ht="12" customHeight="1">
      <c r="A58" s="72"/>
      <c r="B58" s="72"/>
      <c r="C58" s="92" t="s">
        <v>101</v>
      </c>
      <c r="D58" s="93">
        <f>ABS( D56 ) + ABS( D57 )</f>
        <v>82</v>
      </c>
      <c r="E58" s="93">
        <f>ABS( E56 ) + ABS( E57 )</f>
        <v>35</v>
      </c>
      <c r="F58" s="93">
        <f>ABS( F56 ) + ABS( F57 )</f>
        <v>19</v>
      </c>
      <c r="G58" s="93">
        <f t="shared" ref="G58:AU58" si="67">ABS( G56 ) + ABS( G57 )</f>
        <v>71</v>
      </c>
      <c r="H58" s="93">
        <f t="shared" si="67"/>
        <v>40</v>
      </c>
      <c r="I58" s="93">
        <f t="shared" si="67"/>
        <v>69</v>
      </c>
      <c r="J58" s="93">
        <f t="shared" si="67"/>
        <v>103</v>
      </c>
      <c r="K58" s="93">
        <f t="shared" si="67"/>
        <v>88</v>
      </c>
      <c r="L58" s="93">
        <f t="shared" si="67"/>
        <v>92</v>
      </c>
      <c r="M58" s="93">
        <f t="shared" si="67"/>
        <v>70</v>
      </c>
      <c r="N58" s="93">
        <f t="shared" si="67"/>
        <v>44</v>
      </c>
      <c r="O58" s="93">
        <f t="shared" si="67"/>
        <v>47</v>
      </c>
      <c r="P58" s="93">
        <f t="shared" si="67"/>
        <v>27</v>
      </c>
      <c r="Q58" s="93">
        <f t="shared" si="67"/>
        <v>27</v>
      </c>
      <c r="R58" s="93">
        <f t="shared" si="67"/>
        <v>31</v>
      </c>
      <c r="S58" s="93">
        <f t="shared" si="67"/>
        <v>25</v>
      </c>
      <c r="T58" s="93">
        <f t="shared" si="67"/>
        <v>32</v>
      </c>
      <c r="U58" s="93">
        <f t="shared" si="67"/>
        <v>30</v>
      </c>
      <c r="V58" s="93">
        <f t="shared" si="67"/>
        <v>27</v>
      </c>
      <c r="W58" s="93">
        <f t="shared" si="67"/>
        <v>32</v>
      </c>
      <c r="X58" s="93">
        <f t="shared" si="67"/>
        <v>25</v>
      </c>
      <c r="Y58" s="93">
        <f t="shared" si="67"/>
        <v>34</v>
      </c>
      <c r="Z58" s="93">
        <f t="shared" si="67"/>
        <v>37</v>
      </c>
      <c r="AA58" s="93">
        <f t="shared" si="67"/>
        <v>14</v>
      </c>
      <c r="AB58" s="93">
        <f t="shared" si="67"/>
        <v>39</v>
      </c>
      <c r="AC58" s="93">
        <f t="shared" si="67"/>
        <v>41</v>
      </c>
      <c r="AD58" s="93">
        <f t="shared" si="67"/>
        <v>10</v>
      </c>
      <c r="AE58" s="93">
        <f t="shared" si="67"/>
        <v>31</v>
      </c>
      <c r="AF58" s="93">
        <f t="shared" si="67"/>
        <v>18</v>
      </c>
      <c r="AG58" s="93">
        <f t="shared" si="67"/>
        <v>9</v>
      </c>
      <c r="AH58" s="93">
        <f t="shared" si="67"/>
        <v>14</v>
      </c>
      <c r="AI58" s="93">
        <f t="shared" si="67"/>
        <v>9</v>
      </c>
      <c r="AJ58" s="93">
        <f t="shared" si="67"/>
        <v>10</v>
      </c>
      <c r="AK58" s="93">
        <f t="shared" si="67"/>
        <v>24</v>
      </c>
      <c r="AL58" s="93">
        <f t="shared" si="67"/>
        <v>15</v>
      </c>
      <c r="AM58" s="93">
        <f t="shared" si="67"/>
        <v>8</v>
      </c>
      <c r="AN58" s="93">
        <f t="shared" si="67"/>
        <v>18</v>
      </c>
      <c r="AO58" s="93">
        <f t="shared" si="67"/>
        <v>26</v>
      </c>
      <c r="AP58" s="93">
        <f t="shared" si="67"/>
        <v>19</v>
      </c>
      <c r="AQ58" s="93">
        <f t="shared" si="67"/>
        <v>17</v>
      </c>
      <c r="AR58" s="93">
        <f t="shared" si="67"/>
        <v>11</v>
      </c>
      <c r="AS58" s="93">
        <f t="shared" si="67"/>
        <v>29</v>
      </c>
      <c r="AT58" s="93">
        <f t="shared" si="67"/>
        <v>8</v>
      </c>
      <c r="AU58" s="93">
        <f t="shared" si="67"/>
        <v>12</v>
      </c>
      <c r="AV58" s="93">
        <f t="shared" ref="AV58:BW58" si="68">ABS( AV56 ) + ABS( AV57 )</f>
        <v>16</v>
      </c>
      <c r="AW58" s="93">
        <f t="shared" si="68"/>
        <v>35</v>
      </c>
      <c r="AX58" s="93">
        <f t="shared" si="68"/>
        <v>9</v>
      </c>
      <c r="AY58" s="93">
        <f t="shared" si="68"/>
        <v>16</v>
      </c>
      <c r="AZ58" s="93">
        <f t="shared" ref="AZ58:BS58" si="69">ABS( AZ56 ) + ABS( AZ57 )</f>
        <v>19</v>
      </c>
      <c r="BA58" s="93">
        <f t="shared" si="69"/>
        <v>21</v>
      </c>
      <c r="BB58" s="93">
        <f t="shared" si="69"/>
        <v>24</v>
      </c>
      <c r="BC58" s="93">
        <f t="shared" si="69"/>
        <v>16</v>
      </c>
      <c r="BD58" s="93">
        <f t="shared" si="69"/>
        <v>82</v>
      </c>
      <c r="BE58" s="93">
        <f t="shared" si="69"/>
        <v>13</v>
      </c>
      <c r="BF58" s="93">
        <f t="shared" si="69"/>
        <v>6</v>
      </c>
      <c r="BG58" s="93">
        <f t="shared" si="69"/>
        <v>5</v>
      </c>
      <c r="BH58" s="93">
        <f t="shared" si="69"/>
        <v>2</v>
      </c>
      <c r="BI58" s="93">
        <f t="shared" si="69"/>
        <v>33</v>
      </c>
      <c r="BJ58" s="93">
        <f t="shared" si="69"/>
        <v>7</v>
      </c>
      <c r="BK58" s="93">
        <f t="shared" si="69"/>
        <v>8</v>
      </c>
      <c r="BL58" s="93">
        <f t="shared" si="69"/>
        <v>18</v>
      </c>
      <c r="BM58" s="93">
        <f t="shared" si="69"/>
        <v>15</v>
      </c>
      <c r="BN58" s="93">
        <f t="shared" si="69"/>
        <v>31</v>
      </c>
      <c r="BO58" s="93">
        <f t="shared" si="69"/>
        <v>3</v>
      </c>
      <c r="BP58" s="93">
        <f t="shared" si="69"/>
        <v>17</v>
      </c>
      <c r="BQ58" s="93">
        <f t="shared" si="69"/>
        <v>8</v>
      </c>
      <c r="BR58" s="93">
        <f t="shared" si="69"/>
        <v>17</v>
      </c>
      <c r="BS58" s="93">
        <f t="shared" si="69"/>
        <v>10</v>
      </c>
      <c r="BT58" s="93">
        <f t="shared" si="68"/>
        <v>17</v>
      </c>
      <c r="BU58" s="93">
        <f t="shared" si="68"/>
        <v>13</v>
      </c>
      <c r="BV58" s="93">
        <f t="shared" si="68"/>
        <v>40</v>
      </c>
      <c r="BW58" s="93">
        <f t="shared" si="68"/>
        <v>23</v>
      </c>
      <c r="BX58" s="93">
        <f t="shared" ref="BX58:CE58" si="70">ABS( BX56 ) + ABS( BX57 )</f>
        <v>35</v>
      </c>
      <c r="BY58" s="93">
        <f t="shared" si="70"/>
        <v>12</v>
      </c>
      <c r="BZ58" s="93">
        <f t="shared" si="70"/>
        <v>17</v>
      </c>
      <c r="CA58" s="93">
        <f t="shared" si="70"/>
        <v>26</v>
      </c>
      <c r="CB58" s="93">
        <f t="shared" si="70"/>
        <v>5</v>
      </c>
      <c r="CC58" s="93">
        <f t="shared" si="70"/>
        <v>11</v>
      </c>
      <c r="CD58" s="93">
        <f t="shared" si="70"/>
        <v>7</v>
      </c>
      <c r="CE58" s="93">
        <f t="shared" si="70"/>
        <v>36</v>
      </c>
      <c r="CF58" s="93">
        <f t="shared" ref="CF58:CI58" si="71">ABS( CF56 ) + ABS( CF57 )</f>
        <v>15</v>
      </c>
      <c r="CG58" s="93">
        <f t="shared" si="71"/>
        <v>3</v>
      </c>
      <c r="CH58" s="93">
        <f t="shared" si="71"/>
        <v>6</v>
      </c>
      <c r="CI58" s="93">
        <f t="shared" si="71"/>
        <v>28</v>
      </c>
      <c r="CJ58" s="93">
        <f t="shared" ref="CJ58:CM58" si="72">ABS( CJ56 ) + ABS( CJ57 )</f>
        <v>8</v>
      </c>
      <c r="CK58" s="93">
        <f t="shared" si="72"/>
        <v>4</v>
      </c>
      <c r="CL58" s="93">
        <f t="shared" si="72"/>
        <v>20</v>
      </c>
      <c r="CM58" s="93">
        <f t="shared" si="72"/>
        <v>3</v>
      </c>
      <c r="CN58" s="93">
        <f t="shared" ref="CN58:CQ58" si="73">ABS( CN56 ) + ABS( CN57 )</f>
        <v>4</v>
      </c>
      <c r="CO58" s="93">
        <f t="shared" si="73"/>
        <v>4</v>
      </c>
      <c r="CP58" s="93">
        <f t="shared" si="73"/>
        <v>21</v>
      </c>
      <c r="CQ58" s="93">
        <f t="shared" si="73"/>
        <v>14</v>
      </c>
      <c r="CR58" s="93">
        <f t="shared" ref="CR58:CU58" si="74">ABS( CR56 ) + ABS( CR57 )</f>
        <v>21</v>
      </c>
      <c r="CS58" s="93">
        <f t="shared" si="74"/>
        <v>12</v>
      </c>
      <c r="CT58" s="93">
        <f t="shared" si="74"/>
        <v>3</v>
      </c>
      <c r="CU58" s="93">
        <f t="shared" si="74"/>
        <v>0</v>
      </c>
    </row>
    <row r="59" spans="1:99" s="25" customFormat="1" ht="12" customHeight="1">
      <c r="D59" s="90"/>
      <c r="E59" s="90"/>
      <c r="F59" s="90"/>
      <c r="G59" s="90"/>
      <c r="H59" s="90"/>
      <c r="I59" s="90"/>
      <c r="J59" s="90"/>
      <c r="K59" s="90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99" s="25" customFormat="1" ht="12" customHeight="1">
      <c r="D60" s="90"/>
      <c r="E60" s="90"/>
      <c r="F60" s="90"/>
      <c r="G60" s="90"/>
      <c r="H60" s="90"/>
      <c r="I60" s="90"/>
      <c r="J60" s="90"/>
      <c r="K60" s="90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99" s="87" customFormat="1" ht="12" customHeight="1">
      <c r="A61" s="25"/>
      <c r="B61" s="25"/>
      <c r="C61" s="87" t="s">
        <v>102</v>
      </c>
      <c r="G61" s="87">
        <f t="shared" ref="G61:P62" si="75">IF( ISERR( FIND( "Q4", G$31 ) ), "", SUM( D56:G56 ) )</f>
        <v>57</v>
      </c>
      <c r="H61" s="87" t="str">
        <f t="shared" si="75"/>
        <v/>
      </c>
      <c r="I61" s="87" t="str">
        <f t="shared" si="75"/>
        <v/>
      </c>
      <c r="J61" s="87" t="str">
        <f t="shared" si="75"/>
        <v/>
      </c>
      <c r="K61" s="87">
        <f t="shared" si="75"/>
        <v>21</v>
      </c>
      <c r="L61" s="87" t="str">
        <f t="shared" si="75"/>
        <v/>
      </c>
      <c r="M61" s="87" t="str">
        <f t="shared" si="75"/>
        <v/>
      </c>
      <c r="N61" s="87" t="str">
        <f t="shared" si="75"/>
        <v/>
      </c>
      <c r="O61" s="87">
        <f t="shared" si="75"/>
        <v>35</v>
      </c>
      <c r="P61" s="87" t="str">
        <f t="shared" si="75"/>
        <v/>
      </c>
      <c r="Q61" s="87" t="str">
        <f t="shared" ref="Q61:Z62" si="76">IF( ISERR( FIND( "Q4", Q$31 ) ), "", SUM( N56:Q56 ) )</f>
        <v/>
      </c>
      <c r="R61" s="87" t="str">
        <f t="shared" si="76"/>
        <v/>
      </c>
      <c r="S61" s="87">
        <f t="shared" si="76"/>
        <v>51</v>
      </c>
      <c r="T61" s="87" t="str">
        <f t="shared" si="76"/>
        <v/>
      </c>
      <c r="U61" s="87" t="str">
        <f t="shared" si="76"/>
        <v/>
      </c>
      <c r="V61" s="87" t="str">
        <f t="shared" si="76"/>
        <v/>
      </c>
      <c r="W61" s="87">
        <f t="shared" si="76"/>
        <v>73</v>
      </c>
      <c r="X61" s="87" t="str">
        <f t="shared" si="76"/>
        <v/>
      </c>
      <c r="Y61" s="87" t="str">
        <f t="shared" si="76"/>
        <v/>
      </c>
      <c r="Z61" s="87" t="str">
        <f t="shared" si="76"/>
        <v/>
      </c>
      <c r="AA61" s="87">
        <f t="shared" ref="AA61:AJ62" si="77">IF( ISERR( FIND( "Q4", AA$31 ) ), "", SUM( X56:AA56 ) )</f>
        <v>67</v>
      </c>
      <c r="AB61" s="87" t="str">
        <f t="shared" si="77"/>
        <v/>
      </c>
      <c r="AC61" s="87" t="str">
        <f t="shared" si="77"/>
        <v/>
      </c>
      <c r="AD61" s="87" t="str">
        <f t="shared" si="77"/>
        <v/>
      </c>
      <c r="AE61" s="87">
        <f t="shared" si="77"/>
        <v>73</v>
      </c>
      <c r="AF61" s="87" t="str">
        <f t="shared" si="77"/>
        <v/>
      </c>
      <c r="AG61" s="87" t="str">
        <f t="shared" si="77"/>
        <v/>
      </c>
      <c r="AH61" s="87" t="str">
        <f t="shared" si="77"/>
        <v/>
      </c>
      <c r="AI61" s="87">
        <f t="shared" si="77"/>
        <v>24</v>
      </c>
      <c r="AJ61" s="87" t="str">
        <f t="shared" si="77"/>
        <v/>
      </c>
      <c r="AK61" s="87" t="str">
        <f t="shared" ref="AK61:AT62" si="78">IF( ISERR( FIND( "Q4", AK$31 ) ), "", SUM( AH56:AK56 ) )</f>
        <v/>
      </c>
      <c r="AL61" s="87" t="str">
        <f t="shared" si="78"/>
        <v/>
      </c>
      <c r="AM61" s="87">
        <f t="shared" si="78"/>
        <v>23</v>
      </c>
      <c r="AN61" s="87" t="str">
        <f t="shared" si="78"/>
        <v/>
      </c>
      <c r="AO61" s="87" t="str">
        <f t="shared" si="78"/>
        <v/>
      </c>
      <c r="AP61" s="87" t="str">
        <f t="shared" si="78"/>
        <v/>
      </c>
      <c r="AQ61" s="87">
        <f t="shared" si="78"/>
        <v>29</v>
      </c>
      <c r="AR61" s="87" t="str">
        <f t="shared" si="78"/>
        <v/>
      </c>
      <c r="AS61" s="87" t="str">
        <f t="shared" si="78"/>
        <v/>
      </c>
      <c r="AT61" s="87" t="str">
        <f t="shared" si="78"/>
        <v/>
      </c>
      <c r="AU61" s="87">
        <f t="shared" ref="AU61:AY62" si="79">IF( ISERR( FIND( "Q4", AU$31 ) ), "", SUM( AR56:AU56 ) )</f>
        <v>39</v>
      </c>
      <c r="AV61" s="87" t="str">
        <f t="shared" si="79"/>
        <v/>
      </c>
      <c r="AW61" s="87" t="str">
        <f t="shared" si="79"/>
        <v/>
      </c>
      <c r="AX61" s="87" t="str">
        <f t="shared" si="79"/>
        <v/>
      </c>
      <c r="AY61" s="87">
        <f t="shared" si="79"/>
        <v>37</v>
      </c>
      <c r="AZ61" s="87" t="str">
        <f t="shared" ref="AZ61:BB62" si="80">IF( ISERR( FIND( "Q4", AZ$31 ) ), "", SUM( AS56:AZ56 ) )</f>
        <v/>
      </c>
      <c r="BA61" s="87" t="str">
        <f t="shared" si="80"/>
        <v/>
      </c>
      <c r="BB61" s="87" t="str">
        <f t="shared" si="80"/>
        <v/>
      </c>
      <c r="BC61" s="87">
        <f t="shared" ref="BC61:BC62" si="81">IF( ISERR( FIND( "Q4", BC$31 ) ), "", SUM( AZ56:BC56 ) )</f>
        <v>60</v>
      </c>
      <c r="BD61" s="87" t="str">
        <f t="shared" ref="BD61:BF62" si="82">IF( ISERR( FIND( "Q4", BD$31 ) ), "", SUM( AS56:BD56 ) )</f>
        <v/>
      </c>
      <c r="BE61" s="87" t="str">
        <f t="shared" si="82"/>
        <v/>
      </c>
      <c r="BF61" s="87" t="str">
        <f t="shared" si="82"/>
        <v/>
      </c>
      <c r="BG61" s="87">
        <f t="shared" ref="BG61:BG62" si="83">IF( ISERR( FIND( "Q4", BG$31 ) ), "", SUM( BD56:BG56 ) )</f>
        <v>103</v>
      </c>
      <c r="BH61" s="87" t="str">
        <f t="shared" ref="BH61:BJ62" si="84">IF( ISERR( FIND( "Q4", BH$31 ) ), "", SUM( AS56:BH56 ) )</f>
        <v/>
      </c>
      <c r="BI61" s="87" t="str">
        <f t="shared" si="84"/>
        <v/>
      </c>
      <c r="BJ61" s="87" t="str">
        <f t="shared" si="84"/>
        <v/>
      </c>
      <c r="BK61" s="87">
        <f t="shared" ref="BK61:BK62" si="85">IF( ISERR( FIND( "Q4", BK$31 ) ), "", SUM( BH56:BK56 ) )</f>
        <v>35</v>
      </c>
      <c r="BL61" s="87" t="str">
        <f t="shared" ref="BL61:BN62" si="86">IF( ISERR( FIND( "Q4", BL$31 ) ), "", SUM( AS56:BL56 ) )</f>
        <v/>
      </c>
      <c r="BM61" s="87" t="str">
        <f t="shared" si="86"/>
        <v/>
      </c>
      <c r="BN61" s="87" t="str">
        <f t="shared" si="86"/>
        <v/>
      </c>
      <c r="BO61" s="87">
        <f>IF( ISERR( FIND( "Q4", BO$31 ) ), "", SUM( BL56:BO56 ) )</f>
        <v>49</v>
      </c>
      <c r="BP61" s="87" t="str">
        <f t="shared" ref="BP61:BR62" si="87">IF( ISERR( FIND( "Q4", BP$31 ) ), "", SUM( AS56:BP56 ) )</f>
        <v/>
      </c>
      <c r="BQ61" s="87" t="str">
        <f t="shared" si="87"/>
        <v/>
      </c>
      <c r="BR61" s="87" t="str">
        <f t="shared" si="87"/>
        <v/>
      </c>
      <c r="BS61" s="87">
        <f>IF( ISERR( FIND( "Q4", BS$31 ) ), "", SUM( BP56:BS56 ) )</f>
        <v>38</v>
      </c>
      <c r="BT61" s="87" t="str">
        <f t="shared" ref="BT61:BV62" si="88">IF( ISERR( FIND( "Q4", BT$31 ) ), "", SUM( AW56:BT56 ) )</f>
        <v/>
      </c>
      <c r="BU61" s="87" t="str">
        <f t="shared" si="88"/>
        <v/>
      </c>
      <c r="BV61" s="87" t="str">
        <f t="shared" si="88"/>
        <v/>
      </c>
      <c r="BW61" s="87">
        <f>IF( ISERR( FIND( "Q4", BW$31 ) ), "", SUM( BT56:BW56 ) )</f>
        <v>41</v>
      </c>
      <c r="BX61" s="87" t="str">
        <f t="shared" ref="BX61:BX62" si="89">IF( ISERR( FIND( "Q4", BX$31 ) ), "", SUM( BA56:BX56 ) )</f>
        <v/>
      </c>
      <c r="BY61" s="87" t="str">
        <f t="shared" ref="BY61:BY62" si="90">IF( ISERR( FIND( "Q4", BY$31 ) ), "", SUM( BB56:BY56 ) )</f>
        <v/>
      </c>
      <c r="BZ61" s="87" t="str">
        <f t="shared" ref="BZ61:BZ62" si="91">IF( ISERR( FIND( "Q4", BZ$31 ) ), "", SUM( BC56:BZ56 ) )</f>
        <v/>
      </c>
      <c r="CA61" s="87">
        <f>IF( ISERR( FIND( "Q4", CA$31 ) ), "", SUM( BX56:CA56 ) )</f>
        <v>55</v>
      </c>
      <c r="CB61" s="87" t="str">
        <f t="shared" ref="CB61:CE62" si="92">IF( ISERR( FIND( "Q4", CB$31 ) ), "", SUM( BY56:CB56 ) )</f>
        <v/>
      </c>
      <c r="CC61" s="87" t="str">
        <f t="shared" si="92"/>
        <v/>
      </c>
      <c r="CD61" s="87" t="str">
        <f t="shared" si="92"/>
        <v/>
      </c>
      <c r="CE61" s="87">
        <f t="shared" si="92"/>
        <v>12</v>
      </c>
      <c r="CF61" s="87" t="str">
        <f t="shared" ref="CF61:CF62" si="93">IF( ISERR( FIND( "Q4", CF$31 ) ), "", SUM( CC56:CF56 ) )</f>
        <v/>
      </c>
      <c r="CG61" s="87" t="str">
        <f t="shared" ref="CG61:CG62" si="94">IF( ISERR( FIND( "Q4", CG$31 ) ), "", SUM( CD56:CG56 ) )</f>
        <v/>
      </c>
      <c r="CH61" s="87" t="str">
        <f t="shared" ref="CH61:CH62" si="95">IF( ISERR( FIND( "Q4", CH$31 ) ), "", SUM( CE56:CH56 ) )</f>
        <v/>
      </c>
      <c r="CI61" s="87">
        <f t="shared" ref="CI61:CI62" si="96">IF( ISERR( FIND( "Q4", CI$31 ) ), "", SUM( CF56:CI56 ) )</f>
        <v>20</v>
      </c>
      <c r="CJ61" s="87" t="str">
        <f t="shared" ref="CJ61:CJ62" si="97">IF( ISERR( FIND( "Q4", CJ$31 ) ), "", SUM( CG56:CJ56 ) )</f>
        <v/>
      </c>
      <c r="CK61" s="87" t="str">
        <f t="shared" ref="CK61:CK62" si="98">IF( ISERR( FIND( "Q4", CK$31 ) ), "", SUM( CH56:CK56 ) )</f>
        <v/>
      </c>
      <c r="CL61" s="87" t="str">
        <f t="shared" ref="CL61:CL62" si="99">IF( ISERR( FIND( "Q4", CL$31 ) ), "", SUM( CI56:CL56 ) )</f>
        <v/>
      </c>
      <c r="CM61" s="87">
        <f t="shared" ref="CM61:CM62" si="100">IF( ISERR( FIND( "Q4", CM$31 ) ), "", SUM( CJ56:CM56 ) )</f>
        <v>25</v>
      </c>
      <c r="CN61" s="87" t="str">
        <f t="shared" ref="CN61:CN62" si="101">IF( ISERR( FIND( "Q4", CN$31 ) ), "", SUM( CK56:CN56 ) )</f>
        <v/>
      </c>
      <c r="CO61" s="87" t="str">
        <f t="shared" ref="CO61:CO62" si="102">IF( ISERR( FIND( "Q4", CO$31 ) ), "", SUM( CL56:CO56 ) )</f>
        <v/>
      </c>
      <c r="CP61" s="87" t="str">
        <f t="shared" ref="CP61:CP62" si="103">IF( ISERR( FIND( "Q4", CP$31 ) ), "", SUM( CM56:CP56 ) )</f>
        <v/>
      </c>
      <c r="CQ61" s="87">
        <f t="shared" ref="CQ61:CQ62" si="104">IF( ISERR( FIND( "Q4", CQ$31 ) ), "", SUM( CN56:CQ56 ) )</f>
        <v>16</v>
      </c>
      <c r="CR61" s="87" t="str">
        <f t="shared" ref="CR61:CR62" si="105">IF( ISERR( FIND( "Q4", CR$31 ) ), "", SUM( CO56:CR56 ) )</f>
        <v/>
      </c>
      <c r="CS61" s="87" t="str">
        <f t="shared" ref="CS61:CS62" si="106">IF( ISERR( FIND( "Q4", CS$31 ) ), "", SUM( CP56:CS56 ) )</f>
        <v/>
      </c>
      <c r="CT61" s="87" t="str">
        <f t="shared" ref="CT61:CT62" si="107">IF( ISERR( FIND( "Q4", CT$31 ) ), "", SUM( CQ56:CT56 ) )</f>
        <v/>
      </c>
      <c r="CU61" s="87">
        <f t="shared" ref="CU61:CU62" si="108">IF( ISERR( FIND( "Q4", CU$31 ) ), "", SUM( CR56:CU56 ) )</f>
        <v>20</v>
      </c>
    </row>
    <row r="62" spans="1:99" s="88" customFormat="1" ht="12" customHeight="1">
      <c r="A62" s="25"/>
      <c r="B62" s="25"/>
      <c r="C62" s="88" t="s">
        <v>103</v>
      </c>
      <c r="G62" s="88">
        <f t="shared" si="75"/>
        <v>-150</v>
      </c>
      <c r="H62" s="88" t="str">
        <f t="shared" si="75"/>
        <v/>
      </c>
      <c r="I62" s="88" t="str">
        <f t="shared" si="75"/>
        <v/>
      </c>
      <c r="J62" s="88" t="str">
        <f t="shared" si="75"/>
        <v/>
      </c>
      <c r="K62" s="88">
        <f t="shared" si="75"/>
        <v>-279</v>
      </c>
      <c r="L62" s="88" t="str">
        <f t="shared" si="75"/>
        <v/>
      </c>
      <c r="M62" s="88" t="str">
        <f t="shared" si="75"/>
        <v/>
      </c>
      <c r="N62" s="88" t="str">
        <f t="shared" si="75"/>
        <v/>
      </c>
      <c r="O62" s="88">
        <f t="shared" si="75"/>
        <v>-218</v>
      </c>
      <c r="P62" s="88" t="str">
        <f t="shared" si="75"/>
        <v/>
      </c>
      <c r="Q62" s="88" t="str">
        <f t="shared" si="76"/>
        <v/>
      </c>
      <c r="R62" s="88" t="str">
        <f t="shared" si="76"/>
        <v/>
      </c>
      <c r="S62" s="88">
        <f t="shared" si="76"/>
        <v>-59</v>
      </c>
      <c r="T62" s="88" t="str">
        <f t="shared" si="76"/>
        <v/>
      </c>
      <c r="U62" s="88" t="str">
        <f t="shared" si="76"/>
        <v/>
      </c>
      <c r="V62" s="88" t="str">
        <f t="shared" si="76"/>
        <v/>
      </c>
      <c r="W62" s="88">
        <f t="shared" si="76"/>
        <v>-48</v>
      </c>
      <c r="X62" s="88" t="str">
        <f t="shared" si="76"/>
        <v/>
      </c>
      <c r="Y62" s="88" t="str">
        <f t="shared" si="76"/>
        <v/>
      </c>
      <c r="Z62" s="88" t="str">
        <f t="shared" si="76"/>
        <v/>
      </c>
      <c r="AA62" s="88">
        <f t="shared" si="77"/>
        <v>-43</v>
      </c>
      <c r="AB62" s="88" t="str">
        <f t="shared" si="77"/>
        <v/>
      </c>
      <c r="AC62" s="88" t="str">
        <f t="shared" si="77"/>
        <v/>
      </c>
      <c r="AD62" s="88" t="str">
        <f t="shared" si="77"/>
        <v/>
      </c>
      <c r="AE62" s="88">
        <f t="shared" si="77"/>
        <v>-48</v>
      </c>
      <c r="AF62" s="88" t="str">
        <f t="shared" si="77"/>
        <v/>
      </c>
      <c r="AG62" s="88" t="str">
        <f t="shared" si="77"/>
        <v/>
      </c>
      <c r="AH62" s="88" t="str">
        <f t="shared" si="77"/>
        <v/>
      </c>
      <c r="AI62" s="88">
        <f t="shared" si="77"/>
        <v>-26</v>
      </c>
      <c r="AJ62" s="88" t="str">
        <f t="shared" si="77"/>
        <v/>
      </c>
      <c r="AK62" s="88" t="str">
        <f t="shared" si="78"/>
        <v/>
      </c>
      <c r="AL62" s="88" t="str">
        <f t="shared" si="78"/>
        <v/>
      </c>
      <c r="AM62" s="88">
        <f t="shared" si="78"/>
        <v>-34</v>
      </c>
      <c r="AN62" s="88" t="str">
        <f t="shared" si="78"/>
        <v/>
      </c>
      <c r="AO62" s="88" t="str">
        <f t="shared" si="78"/>
        <v/>
      </c>
      <c r="AP62" s="88" t="str">
        <f t="shared" si="78"/>
        <v/>
      </c>
      <c r="AQ62" s="88">
        <f t="shared" si="78"/>
        <v>-51</v>
      </c>
      <c r="AR62" s="88" t="str">
        <f t="shared" si="78"/>
        <v/>
      </c>
      <c r="AS62" s="88" t="str">
        <f t="shared" si="78"/>
        <v/>
      </c>
      <c r="AT62" s="88" t="str">
        <f t="shared" si="78"/>
        <v/>
      </c>
      <c r="AU62" s="88">
        <f t="shared" si="79"/>
        <v>-21</v>
      </c>
      <c r="AV62" s="88" t="str">
        <f t="shared" si="79"/>
        <v/>
      </c>
      <c r="AW62" s="88" t="str">
        <f t="shared" si="79"/>
        <v/>
      </c>
      <c r="AX62" s="88" t="str">
        <f t="shared" si="79"/>
        <v/>
      </c>
      <c r="AY62" s="88">
        <f t="shared" si="79"/>
        <v>-39</v>
      </c>
      <c r="AZ62" s="88" t="str">
        <f t="shared" si="80"/>
        <v/>
      </c>
      <c r="BA62" s="88" t="str">
        <f t="shared" si="80"/>
        <v/>
      </c>
      <c r="BB62" s="88" t="str">
        <f t="shared" si="80"/>
        <v/>
      </c>
      <c r="BC62" s="88">
        <f t="shared" si="81"/>
        <v>-20</v>
      </c>
      <c r="BD62" s="88" t="str">
        <f t="shared" si="82"/>
        <v/>
      </c>
      <c r="BE62" s="88" t="str">
        <f t="shared" si="82"/>
        <v/>
      </c>
      <c r="BF62" s="88" t="str">
        <f t="shared" si="82"/>
        <v/>
      </c>
      <c r="BG62" s="88">
        <f t="shared" si="83"/>
        <v>-3</v>
      </c>
      <c r="BH62" s="88" t="str">
        <f t="shared" si="84"/>
        <v/>
      </c>
      <c r="BI62" s="88" t="str">
        <f t="shared" si="84"/>
        <v/>
      </c>
      <c r="BJ62" s="88" t="str">
        <f t="shared" si="84"/>
        <v/>
      </c>
      <c r="BK62" s="88">
        <f t="shared" si="85"/>
        <v>-15</v>
      </c>
      <c r="BL62" s="88" t="str">
        <f t="shared" si="86"/>
        <v/>
      </c>
      <c r="BM62" s="88" t="str">
        <f t="shared" si="86"/>
        <v/>
      </c>
      <c r="BN62" s="88" t="str">
        <f t="shared" si="86"/>
        <v/>
      </c>
      <c r="BO62" s="88">
        <f>IF( ISERR( FIND( "Q4", BO$31 ) ), "", SUM( BL57:BO57 ) )</f>
        <v>-18</v>
      </c>
      <c r="BP62" s="88" t="str">
        <f t="shared" si="87"/>
        <v/>
      </c>
      <c r="BQ62" s="88" t="str">
        <f t="shared" si="87"/>
        <v/>
      </c>
      <c r="BR62" s="88" t="str">
        <f t="shared" si="87"/>
        <v/>
      </c>
      <c r="BS62" s="88">
        <f>IF( ISERR( FIND( "Q4", BS$31 ) ), "", SUM( BP57:BS57 ) )</f>
        <v>-14</v>
      </c>
      <c r="BT62" s="88" t="str">
        <f t="shared" si="88"/>
        <v/>
      </c>
      <c r="BU62" s="88" t="str">
        <f t="shared" si="88"/>
        <v/>
      </c>
      <c r="BV62" s="88" t="str">
        <f t="shared" si="88"/>
        <v/>
      </c>
      <c r="BW62" s="88">
        <f t="shared" ref="BW62" si="109">IF( ISERR( FIND( "Q4", BW$31 ) ), "", SUM( BT57:BW57 ) )</f>
        <v>-52</v>
      </c>
      <c r="BX62" s="88" t="str">
        <f t="shared" si="89"/>
        <v/>
      </c>
      <c r="BY62" s="88" t="str">
        <f t="shared" si="90"/>
        <v/>
      </c>
      <c r="BZ62" s="88" t="str">
        <f t="shared" si="91"/>
        <v/>
      </c>
      <c r="CA62" s="88">
        <f t="shared" ref="CA62" si="110">IF( ISERR( FIND( "Q4", CA$31 ) ), "", SUM( BX57:CA57 ) )</f>
        <v>-35</v>
      </c>
      <c r="CB62" s="88" t="str">
        <f t="shared" si="92"/>
        <v/>
      </c>
      <c r="CC62" s="88" t="str">
        <f t="shared" si="92"/>
        <v/>
      </c>
      <c r="CD62" s="88" t="str">
        <f t="shared" si="92"/>
        <v/>
      </c>
      <c r="CE62" s="88">
        <f t="shared" si="92"/>
        <v>-47</v>
      </c>
      <c r="CF62" s="88" t="str">
        <f t="shared" si="93"/>
        <v/>
      </c>
      <c r="CG62" s="88" t="str">
        <f t="shared" si="94"/>
        <v/>
      </c>
      <c r="CH62" s="88" t="str">
        <f t="shared" si="95"/>
        <v/>
      </c>
      <c r="CI62" s="88">
        <f t="shared" si="96"/>
        <v>-32</v>
      </c>
      <c r="CJ62" s="88" t="str">
        <f t="shared" si="97"/>
        <v/>
      </c>
      <c r="CK62" s="88" t="str">
        <f t="shared" si="98"/>
        <v/>
      </c>
      <c r="CL62" s="88" t="str">
        <f t="shared" si="99"/>
        <v/>
      </c>
      <c r="CM62" s="88">
        <f t="shared" si="100"/>
        <v>-10</v>
      </c>
      <c r="CN62" s="88" t="str">
        <f t="shared" si="101"/>
        <v/>
      </c>
      <c r="CO62" s="88" t="str">
        <f t="shared" si="102"/>
        <v/>
      </c>
      <c r="CP62" s="88" t="str">
        <f t="shared" si="103"/>
        <v/>
      </c>
      <c r="CQ62" s="88">
        <f t="shared" si="104"/>
        <v>-27</v>
      </c>
      <c r="CR62" s="88" t="str">
        <f t="shared" si="105"/>
        <v/>
      </c>
      <c r="CS62" s="88" t="str">
        <f t="shared" si="106"/>
        <v/>
      </c>
      <c r="CT62" s="88" t="str">
        <f t="shared" si="107"/>
        <v/>
      </c>
      <c r="CU62" s="88">
        <f t="shared" si="108"/>
        <v>-16</v>
      </c>
    </row>
    <row r="63" spans="1:99" s="92" customFormat="1" ht="12" customHeight="1">
      <c r="A63" s="72"/>
      <c r="B63" s="72"/>
      <c r="C63" s="92" t="s">
        <v>98</v>
      </c>
      <c r="D63" s="93"/>
      <c r="E63" s="93"/>
      <c r="F63" s="93"/>
      <c r="G63" s="93">
        <f t="shared" ref="G63:AU63" si="111">IF( LEN( G61 ) = 0, "", ABS( G61 ) + ABS( G62 ) )</f>
        <v>207</v>
      </c>
      <c r="H63" s="93" t="str">
        <f t="shared" si="111"/>
        <v/>
      </c>
      <c r="I63" s="93" t="str">
        <f t="shared" si="111"/>
        <v/>
      </c>
      <c r="J63" s="93" t="str">
        <f t="shared" si="111"/>
        <v/>
      </c>
      <c r="K63" s="93">
        <f t="shared" si="111"/>
        <v>300</v>
      </c>
      <c r="L63" s="93" t="str">
        <f t="shared" si="111"/>
        <v/>
      </c>
      <c r="M63" s="93" t="str">
        <f t="shared" si="111"/>
        <v/>
      </c>
      <c r="N63" s="93" t="str">
        <f t="shared" si="111"/>
        <v/>
      </c>
      <c r="O63" s="93">
        <f t="shared" si="111"/>
        <v>253</v>
      </c>
      <c r="P63" s="93" t="str">
        <f t="shared" si="111"/>
        <v/>
      </c>
      <c r="Q63" s="93" t="str">
        <f t="shared" si="111"/>
        <v/>
      </c>
      <c r="R63" s="93" t="str">
        <f t="shared" si="111"/>
        <v/>
      </c>
      <c r="S63" s="93">
        <f t="shared" si="111"/>
        <v>110</v>
      </c>
      <c r="T63" s="93" t="str">
        <f t="shared" si="111"/>
        <v/>
      </c>
      <c r="U63" s="93" t="str">
        <f t="shared" si="111"/>
        <v/>
      </c>
      <c r="V63" s="93" t="str">
        <f t="shared" si="111"/>
        <v/>
      </c>
      <c r="W63" s="93">
        <f t="shared" si="111"/>
        <v>121</v>
      </c>
      <c r="X63" s="93" t="str">
        <f t="shared" si="111"/>
        <v/>
      </c>
      <c r="Y63" s="93" t="str">
        <f t="shared" si="111"/>
        <v/>
      </c>
      <c r="Z63" s="93" t="str">
        <f t="shared" si="111"/>
        <v/>
      </c>
      <c r="AA63" s="93">
        <f t="shared" si="111"/>
        <v>110</v>
      </c>
      <c r="AB63" s="93" t="str">
        <f t="shared" si="111"/>
        <v/>
      </c>
      <c r="AC63" s="93" t="str">
        <f t="shared" si="111"/>
        <v/>
      </c>
      <c r="AD63" s="93" t="str">
        <f t="shared" si="111"/>
        <v/>
      </c>
      <c r="AE63" s="93">
        <f t="shared" si="111"/>
        <v>121</v>
      </c>
      <c r="AF63" s="93" t="str">
        <f t="shared" si="111"/>
        <v/>
      </c>
      <c r="AG63" s="93" t="str">
        <f t="shared" si="111"/>
        <v/>
      </c>
      <c r="AH63" s="93" t="str">
        <f t="shared" si="111"/>
        <v/>
      </c>
      <c r="AI63" s="93">
        <f t="shared" si="111"/>
        <v>50</v>
      </c>
      <c r="AJ63" s="93" t="str">
        <f t="shared" si="111"/>
        <v/>
      </c>
      <c r="AK63" s="93" t="str">
        <f t="shared" si="111"/>
        <v/>
      </c>
      <c r="AL63" s="93" t="str">
        <f t="shared" si="111"/>
        <v/>
      </c>
      <c r="AM63" s="93">
        <f t="shared" si="111"/>
        <v>57</v>
      </c>
      <c r="AN63" s="93" t="str">
        <f t="shared" si="111"/>
        <v/>
      </c>
      <c r="AO63" s="93" t="str">
        <f t="shared" si="111"/>
        <v/>
      </c>
      <c r="AP63" s="93" t="str">
        <f t="shared" si="111"/>
        <v/>
      </c>
      <c r="AQ63" s="93">
        <f t="shared" si="111"/>
        <v>80</v>
      </c>
      <c r="AR63" s="93" t="str">
        <f t="shared" si="111"/>
        <v/>
      </c>
      <c r="AS63" s="93" t="str">
        <f t="shared" si="111"/>
        <v/>
      </c>
      <c r="AT63" s="93" t="str">
        <f t="shared" si="111"/>
        <v/>
      </c>
      <c r="AU63" s="93">
        <f t="shared" si="111"/>
        <v>60</v>
      </c>
      <c r="AV63" s="93" t="str">
        <f t="shared" ref="AV63:BW63" si="112">IF( LEN( AV61 ) = 0, "", ABS( AV61 ) + ABS( AV62 ) )</f>
        <v/>
      </c>
      <c r="AW63" s="93" t="str">
        <f t="shared" si="112"/>
        <v/>
      </c>
      <c r="AX63" s="93" t="str">
        <f t="shared" si="112"/>
        <v/>
      </c>
      <c r="AY63" s="93">
        <f t="shared" si="112"/>
        <v>76</v>
      </c>
      <c r="AZ63" s="93" t="str">
        <f t="shared" ref="AZ63:BS63" si="113">IF( LEN( AZ61 ) = 0, "", ABS( AZ61 ) + ABS( AZ62 ) )</f>
        <v/>
      </c>
      <c r="BA63" s="93" t="str">
        <f t="shared" si="113"/>
        <v/>
      </c>
      <c r="BB63" s="93" t="str">
        <f t="shared" si="113"/>
        <v/>
      </c>
      <c r="BC63" s="93">
        <f t="shared" si="113"/>
        <v>80</v>
      </c>
      <c r="BD63" s="93" t="str">
        <f t="shared" si="113"/>
        <v/>
      </c>
      <c r="BE63" s="93" t="str">
        <f t="shared" si="113"/>
        <v/>
      </c>
      <c r="BF63" s="93" t="str">
        <f t="shared" si="113"/>
        <v/>
      </c>
      <c r="BG63" s="93">
        <f t="shared" si="113"/>
        <v>106</v>
      </c>
      <c r="BH63" s="93" t="str">
        <f t="shared" si="113"/>
        <v/>
      </c>
      <c r="BI63" s="93" t="str">
        <f t="shared" si="113"/>
        <v/>
      </c>
      <c r="BJ63" s="93" t="str">
        <f t="shared" si="113"/>
        <v/>
      </c>
      <c r="BK63" s="93">
        <f t="shared" si="113"/>
        <v>50</v>
      </c>
      <c r="BL63" s="93" t="str">
        <f t="shared" si="113"/>
        <v/>
      </c>
      <c r="BM63" s="93" t="str">
        <f t="shared" si="113"/>
        <v/>
      </c>
      <c r="BN63" s="93" t="str">
        <f t="shared" si="113"/>
        <v/>
      </c>
      <c r="BO63" s="93">
        <f t="shared" si="113"/>
        <v>67</v>
      </c>
      <c r="BP63" s="93" t="str">
        <f t="shared" si="113"/>
        <v/>
      </c>
      <c r="BQ63" s="93" t="str">
        <f t="shared" si="113"/>
        <v/>
      </c>
      <c r="BR63" s="93" t="str">
        <f t="shared" si="113"/>
        <v/>
      </c>
      <c r="BS63" s="93">
        <f t="shared" si="113"/>
        <v>52</v>
      </c>
      <c r="BT63" s="93" t="str">
        <f t="shared" si="112"/>
        <v/>
      </c>
      <c r="BU63" s="93" t="str">
        <f t="shared" si="112"/>
        <v/>
      </c>
      <c r="BV63" s="93" t="str">
        <f t="shared" si="112"/>
        <v/>
      </c>
      <c r="BW63" s="93">
        <f t="shared" si="112"/>
        <v>93</v>
      </c>
      <c r="BX63" s="93" t="str">
        <f t="shared" ref="BX63:CE63" si="114">IF( LEN( BX61 ) = 0, "", ABS( BX61 ) + ABS( BX62 ) )</f>
        <v/>
      </c>
      <c r="BY63" s="93" t="str">
        <f t="shared" si="114"/>
        <v/>
      </c>
      <c r="BZ63" s="93" t="str">
        <f t="shared" si="114"/>
        <v/>
      </c>
      <c r="CA63" s="93">
        <f t="shared" si="114"/>
        <v>90</v>
      </c>
      <c r="CB63" s="93" t="str">
        <f t="shared" si="114"/>
        <v/>
      </c>
      <c r="CC63" s="93" t="str">
        <f t="shared" si="114"/>
        <v/>
      </c>
      <c r="CD63" s="93" t="str">
        <f t="shared" si="114"/>
        <v/>
      </c>
      <c r="CE63" s="93">
        <f t="shared" si="114"/>
        <v>59</v>
      </c>
      <c r="CF63" s="93" t="str">
        <f t="shared" ref="CF63:CI63" si="115">IF( LEN( CF61 ) = 0, "", ABS( CF61 ) + ABS( CF62 ) )</f>
        <v/>
      </c>
      <c r="CG63" s="93" t="str">
        <f t="shared" si="115"/>
        <v/>
      </c>
      <c r="CH63" s="93" t="str">
        <f t="shared" si="115"/>
        <v/>
      </c>
      <c r="CI63" s="93">
        <f t="shared" si="115"/>
        <v>52</v>
      </c>
      <c r="CJ63" s="93" t="str">
        <f t="shared" ref="CJ63:CM63" si="116">IF( LEN( CJ61 ) = 0, "", ABS( CJ61 ) + ABS( CJ62 ) )</f>
        <v/>
      </c>
      <c r="CK63" s="93" t="str">
        <f t="shared" si="116"/>
        <v/>
      </c>
      <c r="CL63" s="93" t="str">
        <f t="shared" si="116"/>
        <v/>
      </c>
      <c r="CM63" s="93">
        <f t="shared" si="116"/>
        <v>35</v>
      </c>
      <c r="CN63" s="93" t="str">
        <f t="shared" ref="CN63:CQ63" si="117">IF( LEN( CN61 ) = 0, "", ABS( CN61 ) + ABS( CN62 ) )</f>
        <v/>
      </c>
      <c r="CO63" s="93" t="str">
        <f t="shared" si="117"/>
        <v/>
      </c>
      <c r="CP63" s="93" t="str">
        <f t="shared" si="117"/>
        <v/>
      </c>
      <c r="CQ63" s="93">
        <f t="shared" si="117"/>
        <v>43</v>
      </c>
      <c r="CR63" s="93" t="str">
        <f t="shared" ref="CR63:CU63" si="118">IF( LEN( CR61 ) = 0, "", ABS( CR61 ) + ABS( CR62 ) )</f>
        <v/>
      </c>
      <c r="CS63" s="93" t="str">
        <f t="shared" si="118"/>
        <v/>
      </c>
      <c r="CT63" s="93" t="str">
        <f t="shared" si="118"/>
        <v/>
      </c>
      <c r="CU63" s="93">
        <f t="shared" si="118"/>
        <v>36</v>
      </c>
    </row>
    <row r="64" spans="1:99" s="25" customFormat="1" ht="12" customHeight="1">
      <c r="D64" s="2"/>
      <c r="E64" s="2"/>
      <c r="F64" s="2"/>
      <c r="G64" s="2"/>
      <c r="H64" s="2"/>
      <c r="I64" s="2"/>
      <c r="J64" s="2"/>
      <c r="K64" s="2"/>
    </row>
  </sheetData>
  <mergeCells count="1">
    <mergeCell ref="A1:C1"/>
  </mergeCells>
  <phoneticPr fontId="2" type="noConversion"/>
  <hyperlinks>
    <hyperlink ref="A1" location="Index!A1" display="Return to Index" xr:uid="{C5AB3137-571A-4674-A14A-1A691D1A5F3D}"/>
    <hyperlink ref="A1:B1" location="Contents!A1" display="Go to Contents" xr:uid="{0814BBB7-CF21-4914-96A1-BFB8650532E7}"/>
  </hyperlinks>
  <pageMargins left="0.2" right="0.2" top="0.35" bottom="0.33" header="0.5" footer="0.5"/>
  <pageSetup scale="20" orientation="landscape" r:id="rId1"/>
  <headerFooter alignWithMargins="0"/>
  <ignoredErrors>
    <ignoredError sqref="G42:AT47 AU42:AY47" formulaRange="1"/>
    <ignoredError sqref="AR51:AY51 BS61:BS62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>
    <tabColor theme="0"/>
    <pageSetUpPr fitToPage="1"/>
  </sheetPr>
  <dimension ref="A1:AA16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1" customWidth="1"/>
    <col min="3" max="3" width="30.7109375" style="1" customWidth="1"/>
    <col min="4" max="54" width="8.7109375" style="1" customWidth="1"/>
    <col min="55" max="16384" width="9.140625" style="1"/>
  </cols>
  <sheetData>
    <row r="1" spans="1:27" ht="12" customHeight="1">
      <c r="A1" s="219" t="s">
        <v>320</v>
      </c>
      <c r="B1" s="229"/>
      <c r="C1" s="230"/>
    </row>
    <row r="2" spans="1:27" ht="18" customHeight="1">
      <c r="B2" s="59" t="s">
        <v>328</v>
      </c>
    </row>
    <row r="3" spans="1:27" ht="12" customHeight="1">
      <c r="C3" s="60" t="s">
        <v>324</v>
      </c>
    </row>
    <row r="4" spans="1:27" ht="12" customHeight="1">
      <c r="C4" s="30"/>
    </row>
    <row r="6" spans="1:27" ht="12" customHeight="1">
      <c r="C6" s="63" t="s">
        <v>329</v>
      </c>
      <c r="D6" s="64">
        <v>2001</v>
      </c>
      <c r="E6" s="64">
        <v>2002</v>
      </c>
      <c r="F6" s="64">
        <v>2003</v>
      </c>
      <c r="G6" s="64">
        <v>2004</v>
      </c>
      <c r="H6" s="64">
        <v>2005</v>
      </c>
      <c r="I6" s="64">
        <v>2006</v>
      </c>
      <c r="J6" s="64">
        <v>2007</v>
      </c>
      <c r="K6" s="64">
        <v>2008</v>
      </c>
      <c r="L6" s="64">
        <v>2009</v>
      </c>
      <c r="M6" s="64">
        <v>2010</v>
      </c>
      <c r="N6" s="64">
        <v>2011</v>
      </c>
      <c r="O6" s="64">
        <v>2012</v>
      </c>
      <c r="P6" s="64">
        <v>2013</v>
      </c>
      <c r="Q6" s="64">
        <v>2014</v>
      </c>
      <c r="R6" s="64">
        <v>2015</v>
      </c>
      <c r="S6" s="64">
        <v>2016</v>
      </c>
      <c r="T6" s="64">
        <v>2017</v>
      </c>
      <c r="U6" s="64">
        <v>2018</v>
      </c>
      <c r="V6" s="64">
        <v>2019</v>
      </c>
      <c r="W6" s="64">
        <v>2020</v>
      </c>
      <c r="X6" s="64">
        <v>2021</v>
      </c>
      <c r="Y6" s="64">
        <v>2022</v>
      </c>
      <c r="Z6" s="64">
        <v>2023</v>
      </c>
      <c r="AA6" s="64">
        <v>2024</v>
      </c>
    </row>
    <row r="7" spans="1:27" ht="12" customHeight="1">
      <c r="C7" s="62"/>
      <c r="D7" s="64"/>
      <c r="E7" s="64"/>
      <c r="F7" s="64"/>
      <c r="G7" s="64"/>
      <c r="H7" s="62"/>
      <c r="I7" s="62"/>
      <c r="J7" s="62"/>
      <c r="K7" s="62"/>
      <c r="L7" s="62"/>
    </row>
    <row r="8" spans="1:27" ht="12" customHeight="1">
      <c r="C8" s="65" t="s">
        <v>105</v>
      </c>
      <c r="D8" s="66">
        <v>38</v>
      </c>
      <c r="E8" s="66">
        <v>57</v>
      </c>
      <c r="F8" s="66">
        <v>62</v>
      </c>
      <c r="G8" s="66">
        <v>34</v>
      </c>
      <c r="H8" s="66">
        <v>22</v>
      </c>
      <c r="I8" s="66">
        <v>31</v>
      </c>
      <c r="J8" s="66">
        <v>41</v>
      </c>
      <c r="K8" s="66">
        <v>17</v>
      </c>
      <c r="L8" s="66">
        <v>14</v>
      </c>
      <c r="M8" s="66">
        <v>24</v>
      </c>
      <c r="N8" s="66">
        <v>25</v>
      </c>
      <c r="O8" s="66">
        <v>26</v>
      </c>
      <c r="P8" s="66">
        <v>23</v>
      </c>
      <c r="Q8" s="66">
        <v>14</v>
      </c>
      <c r="R8" s="66">
        <v>11</v>
      </c>
      <c r="S8" s="66">
        <v>16</v>
      </c>
      <c r="T8" s="66">
        <v>15</v>
      </c>
      <c r="U8" s="66">
        <v>33</v>
      </c>
      <c r="V8" s="66">
        <v>36</v>
      </c>
      <c r="W8" s="66">
        <f>'II. Upgrades &amp; Downgrades'!CE50</f>
        <v>24</v>
      </c>
      <c r="X8" s="66">
        <f>'II. Upgrades &amp; Downgrades'!CI50</f>
        <v>6</v>
      </c>
      <c r="Y8" s="66">
        <f>'II. Upgrades &amp; Downgrades'!CM50</f>
        <v>22</v>
      </c>
      <c r="Z8" s="66">
        <f>'II. Upgrades &amp; Downgrades'!CQ50</f>
        <v>11</v>
      </c>
      <c r="AA8" s="66">
        <f>'II. Upgrades &amp; Downgrades'!CU50</f>
        <v>3</v>
      </c>
    </row>
    <row r="9" spans="1:27" ht="12" customHeight="1">
      <c r="C9" s="67" t="s">
        <v>106</v>
      </c>
      <c r="D9" s="68">
        <v>68</v>
      </c>
      <c r="E9" s="68">
        <v>118</v>
      </c>
      <c r="F9" s="68">
        <v>79</v>
      </c>
      <c r="G9" s="68">
        <v>42</v>
      </c>
      <c r="H9" s="68">
        <v>46</v>
      </c>
      <c r="I9" s="68">
        <v>39</v>
      </c>
      <c r="J9" s="68">
        <v>32</v>
      </c>
      <c r="K9" s="68">
        <v>6</v>
      </c>
      <c r="L9" s="68">
        <v>23</v>
      </c>
      <c r="M9" s="68">
        <v>20</v>
      </c>
      <c r="N9" s="68">
        <v>11</v>
      </c>
      <c r="O9" s="68">
        <v>20</v>
      </c>
      <c r="P9" s="68">
        <v>17</v>
      </c>
      <c r="Q9" s="68">
        <v>85</v>
      </c>
      <c r="R9" s="68">
        <v>12</v>
      </c>
      <c r="S9" s="68">
        <v>13</v>
      </c>
      <c r="T9" s="68">
        <v>12</v>
      </c>
      <c r="U9" s="68">
        <v>23</v>
      </c>
      <c r="V9" s="68">
        <v>20</v>
      </c>
      <c r="W9" s="68">
        <f>'II. Upgrades &amp; Downgrades'!CE51</f>
        <v>12</v>
      </c>
      <c r="X9" s="68">
        <f>'II. Upgrades &amp; Downgrades'!CI51</f>
        <v>12</v>
      </c>
      <c r="Y9" s="68">
        <f>'II. Upgrades &amp; Downgrades'!CM51</f>
        <v>9</v>
      </c>
      <c r="Z9" s="68">
        <f>'II. Upgrades &amp; Downgrades'!CQ51</f>
        <v>11</v>
      </c>
      <c r="AA9" s="68">
        <f>'II. Upgrades &amp; Downgrades'!CU51</f>
        <v>7</v>
      </c>
    </row>
    <row r="10" spans="1:27" ht="12" customHeight="1">
      <c r="C10" s="69" t="s">
        <v>107</v>
      </c>
      <c r="D10" s="70">
        <v>101</v>
      </c>
      <c r="E10" s="70">
        <v>125</v>
      </c>
      <c r="F10" s="70">
        <v>112</v>
      </c>
      <c r="G10" s="70">
        <v>34</v>
      </c>
      <c r="H10" s="70">
        <v>53</v>
      </c>
      <c r="I10" s="70">
        <v>40</v>
      </c>
      <c r="J10" s="70">
        <v>48</v>
      </c>
      <c r="K10" s="70">
        <v>27</v>
      </c>
      <c r="L10" s="70">
        <v>20</v>
      </c>
      <c r="M10" s="70">
        <v>36</v>
      </c>
      <c r="N10" s="70">
        <v>24</v>
      </c>
      <c r="O10" s="70">
        <v>30</v>
      </c>
      <c r="P10" s="70">
        <v>40</v>
      </c>
      <c r="Q10" s="70">
        <v>7</v>
      </c>
      <c r="R10" s="70">
        <v>27</v>
      </c>
      <c r="S10" s="70">
        <v>38</v>
      </c>
      <c r="T10" s="70">
        <v>25</v>
      </c>
      <c r="U10" s="70">
        <v>37</v>
      </c>
      <c r="V10" s="70">
        <v>34</v>
      </c>
      <c r="W10" s="70">
        <f>'II. Upgrades &amp; Downgrades'!CE52</f>
        <v>23</v>
      </c>
      <c r="X10" s="70">
        <f>'II. Upgrades &amp; Downgrades'!CI52</f>
        <v>34</v>
      </c>
      <c r="Y10" s="70">
        <f>'II. Upgrades &amp; Downgrades'!CM52</f>
        <v>4</v>
      </c>
      <c r="Z10" s="70">
        <f>'II. Upgrades &amp; Downgrades'!CQ52</f>
        <v>21</v>
      </c>
      <c r="AA10" s="70">
        <f>'II. Upgrades &amp; Downgrades'!CU52</f>
        <v>26</v>
      </c>
    </row>
    <row r="11" spans="1:27" s="72" customFormat="1" ht="12" customHeight="1">
      <c r="C11" s="71" t="s">
        <v>108</v>
      </c>
      <c r="D11" s="71">
        <v>207</v>
      </c>
      <c r="E11" s="71">
        <f t="shared" ref="E11:K11" si="0">SUM(E8:E10)</f>
        <v>300</v>
      </c>
      <c r="F11" s="71">
        <f t="shared" si="0"/>
        <v>253</v>
      </c>
      <c r="G11" s="71">
        <f t="shared" si="0"/>
        <v>110</v>
      </c>
      <c r="H11" s="71">
        <f t="shared" si="0"/>
        <v>121</v>
      </c>
      <c r="I11" s="71">
        <f t="shared" si="0"/>
        <v>110</v>
      </c>
      <c r="J11" s="71">
        <f t="shared" si="0"/>
        <v>121</v>
      </c>
      <c r="K11" s="71">
        <f t="shared" si="0"/>
        <v>50</v>
      </c>
      <c r="L11" s="71">
        <f t="shared" ref="L11:U11" si="1">SUM(L8:L10)</f>
        <v>57</v>
      </c>
      <c r="M11" s="71">
        <f t="shared" si="1"/>
        <v>80</v>
      </c>
      <c r="N11" s="71">
        <f t="shared" si="1"/>
        <v>60</v>
      </c>
      <c r="O11" s="71">
        <f t="shared" si="1"/>
        <v>76</v>
      </c>
      <c r="P11" s="71">
        <f t="shared" si="1"/>
        <v>80</v>
      </c>
      <c r="Q11" s="71">
        <f t="shared" ref="Q11:S11" si="2">SUM(Q8:Q10)</f>
        <v>106</v>
      </c>
      <c r="R11" s="71">
        <f t="shared" si="2"/>
        <v>50</v>
      </c>
      <c r="S11" s="71">
        <f t="shared" si="2"/>
        <v>67</v>
      </c>
      <c r="T11" s="71">
        <f t="shared" ref="T11" si="3">SUM(T8:T10)</f>
        <v>52</v>
      </c>
      <c r="U11" s="71">
        <f t="shared" si="1"/>
        <v>93</v>
      </c>
      <c r="V11" s="71">
        <f>'II. Upgrades &amp; Downgrades'!CA53</f>
        <v>90</v>
      </c>
      <c r="W11" s="71">
        <f>'II. Upgrades &amp; Downgrades'!CE53</f>
        <v>59</v>
      </c>
      <c r="X11" s="71">
        <f>'II. Upgrades &amp; Downgrades'!CI53</f>
        <v>52</v>
      </c>
      <c r="Y11" s="71">
        <f>'II. Upgrades &amp; Downgrades'!CM53</f>
        <v>35</v>
      </c>
      <c r="Z11" s="71">
        <f>'II. Upgrades &amp; Downgrades'!CQ53</f>
        <v>43</v>
      </c>
      <c r="AA11" s="71">
        <f>'II. Upgrades &amp; Downgrades'!CU53</f>
        <v>36</v>
      </c>
    </row>
    <row r="12" spans="1:27" ht="12" customHeight="1">
      <c r="C12" s="62"/>
      <c r="D12" s="62"/>
      <c r="E12" s="62"/>
      <c r="F12" s="62"/>
      <c r="G12" s="62"/>
      <c r="H12" s="62"/>
      <c r="I12" s="62"/>
      <c r="J12" s="62"/>
    </row>
    <row r="13" spans="1:27" ht="12" customHeight="1">
      <c r="C13" s="62" t="s">
        <v>322</v>
      </c>
      <c r="D13" s="62"/>
      <c r="E13" s="62"/>
      <c r="F13" s="62"/>
      <c r="G13" s="62"/>
      <c r="H13" s="62"/>
      <c r="I13" s="62"/>
      <c r="J13" s="62"/>
    </row>
    <row r="14" spans="1:27" ht="12" customHeight="1">
      <c r="C14" s="8"/>
      <c r="D14" s="62"/>
      <c r="E14" s="62"/>
      <c r="F14" s="62"/>
      <c r="G14" s="62"/>
      <c r="H14" s="62"/>
      <c r="I14" s="62"/>
      <c r="J14" s="62"/>
    </row>
    <row r="15" spans="1:27" ht="12" customHeight="1">
      <c r="C15" s="62"/>
      <c r="D15" s="62"/>
      <c r="E15" s="62"/>
      <c r="F15" s="62"/>
      <c r="G15" s="62"/>
      <c r="H15" s="62"/>
      <c r="I15" s="62"/>
      <c r="J15" s="62"/>
    </row>
    <row r="16" spans="1:27" ht="12" customHeight="1">
      <c r="C16" s="62"/>
      <c r="D16" s="62"/>
      <c r="E16" s="62"/>
      <c r="F16" s="62"/>
      <c r="G16" s="62"/>
      <c r="H16" s="62"/>
      <c r="I16" s="62"/>
      <c r="J16" s="62"/>
    </row>
  </sheetData>
  <mergeCells count="1">
    <mergeCell ref="A1:C1"/>
  </mergeCells>
  <phoneticPr fontId="2" type="noConversion"/>
  <hyperlinks>
    <hyperlink ref="A1" location="Index!A1" display="Return to Index" xr:uid="{91452AD1-06E6-4B97-9772-9A65FDD582EE}"/>
    <hyperlink ref="A1:B1" location="Contents!A1" display="Go to Contents" xr:uid="{BE8F3560-147C-4A70-B740-98C04E68E03F}"/>
  </hyperlinks>
  <pageMargins left="0.75" right="0.75" top="1" bottom="1" header="0.5" footer="0.5"/>
  <pageSetup scale="63" orientation="landscape" horizontalDpi="1200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>
    <tabColor theme="0"/>
    <pageSetUpPr fitToPage="1"/>
  </sheetPr>
  <dimension ref="A1:AA62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94" customWidth="1"/>
    <col min="3" max="3" width="30.7109375" style="94" customWidth="1"/>
    <col min="4" max="53" width="8.7109375" style="94" customWidth="1"/>
    <col min="54" max="16384" width="9.140625" style="94"/>
  </cols>
  <sheetData>
    <row r="1" spans="1:24" ht="12" customHeight="1">
      <c r="A1" s="219" t="s">
        <v>320</v>
      </c>
      <c r="B1" s="229"/>
      <c r="C1" s="230"/>
    </row>
    <row r="2" spans="1:24" ht="18" customHeight="1">
      <c r="B2" s="59" t="s">
        <v>330</v>
      </c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</row>
    <row r="3" spans="1:24" ht="12" customHeight="1">
      <c r="C3" s="60" t="s">
        <v>324</v>
      </c>
    </row>
    <row r="5" spans="1:24" ht="12" customHeight="1">
      <c r="C5" s="231"/>
      <c r="D5" s="231"/>
      <c r="E5" s="231"/>
      <c r="F5" s="231"/>
      <c r="G5" s="95"/>
      <c r="H5" s="95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</row>
    <row r="6" spans="1:24" ht="12" customHeight="1">
      <c r="C6" s="61"/>
      <c r="D6" s="61"/>
      <c r="E6" s="61"/>
      <c r="F6" s="61"/>
      <c r="G6" s="95"/>
      <c r="H6" s="95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</row>
    <row r="7" spans="1:24" ht="12" customHeight="1">
      <c r="C7" s="61"/>
      <c r="D7" s="61"/>
      <c r="E7" s="61"/>
      <c r="F7" s="61"/>
      <c r="G7" s="95"/>
      <c r="H7" s="95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</row>
    <row r="8" spans="1:24" ht="12" customHeight="1">
      <c r="C8" s="61"/>
      <c r="D8" s="61"/>
      <c r="E8" s="61"/>
      <c r="F8" s="61"/>
      <c r="G8" s="95"/>
      <c r="H8" s="95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</row>
    <row r="9" spans="1:24" ht="12" customHeight="1">
      <c r="C9" s="61"/>
      <c r="D9" s="61"/>
      <c r="E9" s="61"/>
      <c r="F9" s="61"/>
      <c r="G9" s="95"/>
      <c r="H9" s="95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</row>
    <row r="10" spans="1:24" ht="12" customHeight="1">
      <c r="C10" s="61"/>
      <c r="D10" s="61"/>
      <c r="E10" s="61"/>
      <c r="F10" s="61"/>
      <c r="G10" s="95"/>
      <c r="H10" s="95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</row>
    <row r="11" spans="1:24" ht="12" customHeight="1">
      <c r="C11" s="61"/>
      <c r="D11" s="61"/>
      <c r="E11" s="61"/>
      <c r="F11" s="61"/>
      <c r="G11" s="95"/>
      <c r="H11" s="95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</row>
    <row r="12" spans="1:24" ht="12" customHeight="1">
      <c r="C12" s="61"/>
      <c r="D12" s="61"/>
      <c r="E12" s="61"/>
      <c r="F12" s="61"/>
      <c r="G12" s="95"/>
      <c r="H12" s="95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</row>
    <row r="13" spans="1:24" ht="12" customHeight="1">
      <c r="C13" s="61"/>
      <c r="D13" s="61"/>
      <c r="E13" s="61"/>
      <c r="F13" s="61"/>
      <c r="G13" s="95"/>
      <c r="H13" s="95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</row>
    <row r="14" spans="1:24" ht="12" customHeight="1">
      <c r="C14" s="61"/>
      <c r="D14" s="61"/>
      <c r="E14" s="61"/>
      <c r="F14" s="61"/>
      <c r="G14" s="95"/>
      <c r="H14" s="95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</row>
    <row r="15" spans="1:24" ht="12" customHeight="1">
      <c r="C15" s="61"/>
      <c r="D15" s="61"/>
      <c r="E15" s="61"/>
      <c r="F15" s="61"/>
      <c r="G15" s="95"/>
      <c r="H15" s="95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</row>
    <row r="16" spans="1:24" ht="12" customHeight="1">
      <c r="C16" s="61"/>
      <c r="D16" s="61"/>
      <c r="E16" s="61"/>
      <c r="F16" s="61"/>
      <c r="G16" s="95"/>
      <c r="H16" s="95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</row>
    <row r="17" spans="3:27" ht="12" customHeight="1">
      <c r="C17" s="61"/>
      <c r="D17" s="61"/>
      <c r="E17" s="61"/>
      <c r="F17" s="61"/>
      <c r="G17" s="95"/>
      <c r="H17" s="95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</row>
    <row r="18" spans="3:27" ht="12" customHeight="1">
      <c r="C18" s="61"/>
      <c r="D18" s="61"/>
      <c r="E18" s="61"/>
      <c r="F18" s="61"/>
      <c r="G18" s="95"/>
      <c r="H18" s="95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</row>
    <row r="19" spans="3:27" ht="12" customHeight="1">
      <c r="C19" s="61"/>
      <c r="D19" s="61"/>
      <c r="E19" s="61"/>
      <c r="F19" s="61"/>
      <c r="G19" s="95"/>
      <c r="H19" s="95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</row>
    <row r="20" spans="3:27" ht="12" customHeight="1">
      <c r="C20" s="61"/>
      <c r="D20" s="61"/>
      <c r="E20" s="61"/>
      <c r="F20" s="61"/>
      <c r="G20" s="95"/>
      <c r="H20" s="95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</row>
    <row r="21" spans="3:27" ht="12" customHeight="1">
      <c r="C21" s="61"/>
      <c r="D21" s="61"/>
      <c r="E21" s="61"/>
      <c r="F21" s="61"/>
      <c r="G21" s="95"/>
      <c r="H21" s="95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</row>
    <row r="22" spans="3:27" ht="12" customHeight="1">
      <c r="C22" s="61"/>
      <c r="D22" s="61"/>
      <c r="E22" s="61"/>
      <c r="F22" s="61"/>
      <c r="G22" s="95"/>
      <c r="H22" s="95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</row>
    <row r="23" spans="3:27" ht="12" customHeight="1">
      <c r="C23" s="61"/>
      <c r="D23" s="61"/>
      <c r="E23" s="61"/>
      <c r="F23" s="61"/>
      <c r="G23" s="95"/>
      <c r="H23" s="95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</row>
    <row r="24" spans="3:27" ht="12" customHeight="1">
      <c r="C24" s="61"/>
      <c r="D24" s="61"/>
      <c r="E24" s="61"/>
      <c r="F24" s="61"/>
      <c r="G24" s="95"/>
      <c r="H24" s="95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</row>
    <row r="25" spans="3:27" ht="12" customHeight="1">
      <c r="C25" s="61"/>
      <c r="D25" s="61"/>
      <c r="E25" s="61"/>
      <c r="F25" s="61"/>
      <c r="G25" s="95"/>
      <c r="H25" s="95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</row>
    <row r="26" spans="3:27" ht="12" customHeight="1">
      <c r="C26" s="61"/>
      <c r="D26" s="61"/>
      <c r="E26" s="61"/>
      <c r="F26" s="61"/>
      <c r="G26" s="95"/>
      <c r="H26" s="95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</row>
    <row r="27" spans="3:27" ht="12" customHeight="1"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</row>
    <row r="28" spans="3:27" ht="12" customHeight="1">
      <c r="C28" s="63" t="s">
        <v>331</v>
      </c>
      <c r="D28" s="64">
        <v>2001</v>
      </c>
      <c r="E28" s="64">
        <v>2002</v>
      </c>
      <c r="F28" s="64">
        <v>2003</v>
      </c>
      <c r="G28" s="64">
        <v>2004</v>
      </c>
      <c r="H28" s="64">
        <v>2005</v>
      </c>
      <c r="I28" s="64">
        <v>2006</v>
      </c>
      <c r="J28" s="64">
        <v>2007</v>
      </c>
      <c r="K28" s="64">
        <v>2008</v>
      </c>
      <c r="L28" s="64">
        <v>2009</v>
      </c>
      <c r="M28" s="64">
        <v>2010</v>
      </c>
      <c r="N28" s="64">
        <v>2011</v>
      </c>
      <c r="O28" s="64">
        <v>2012</v>
      </c>
      <c r="P28" s="64">
        <v>2013</v>
      </c>
      <c r="Q28" s="64">
        <v>2014</v>
      </c>
      <c r="R28" s="64">
        <v>2015</v>
      </c>
      <c r="S28" s="64">
        <v>2016</v>
      </c>
      <c r="T28" s="64">
        <v>2017</v>
      </c>
      <c r="U28" s="64">
        <v>2018</v>
      </c>
      <c r="V28" s="64">
        <v>2019</v>
      </c>
      <c r="W28" s="64">
        <v>2020</v>
      </c>
      <c r="X28" s="64">
        <v>2021</v>
      </c>
      <c r="Y28" s="64">
        <v>2022</v>
      </c>
      <c r="Z28" s="64">
        <v>2023</v>
      </c>
      <c r="AA28" s="64">
        <v>2024</v>
      </c>
    </row>
    <row r="29" spans="3:27" ht="12" customHeight="1">
      <c r="C29" s="62"/>
      <c r="D29" s="64"/>
      <c r="E29" s="64"/>
      <c r="F29" s="64"/>
      <c r="G29" s="64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</row>
    <row r="30" spans="3:27" ht="12" customHeight="1">
      <c r="C30" s="100" t="s">
        <v>110</v>
      </c>
      <c r="D30" s="96">
        <v>57</v>
      </c>
      <c r="E30" s="96">
        <v>21</v>
      </c>
      <c r="F30" s="96">
        <v>35</v>
      </c>
      <c r="G30" s="96">
        <v>51</v>
      </c>
      <c r="H30" s="66">
        <v>73</v>
      </c>
      <c r="I30" s="66">
        <v>67</v>
      </c>
      <c r="J30" s="66">
        <v>73</v>
      </c>
      <c r="K30" s="66">
        <v>24</v>
      </c>
      <c r="L30" s="66">
        <v>23</v>
      </c>
      <c r="M30" s="66">
        <v>29</v>
      </c>
      <c r="N30" s="66">
        <v>39</v>
      </c>
      <c r="O30" s="66">
        <v>37</v>
      </c>
      <c r="P30" s="66">
        <v>60</v>
      </c>
      <c r="Q30" s="66">
        <v>103</v>
      </c>
      <c r="R30" s="66">
        <v>35</v>
      </c>
      <c r="S30" s="66">
        <v>49</v>
      </c>
      <c r="T30" s="66">
        <v>38</v>
      </c>
      <c r="U30" s="66">
        <v>41</v>
      </c>
      <c r="V30" s="66">
        <v>55</v>
      </c>
      <c r="W30" s="66">
        <f>'II. Upgrades &amp; Downgrades'!CE61</f>
        <v>12</v>
      </c>
      <c r="X30" s="66">
        <f>'II. Upgrades &amp; Downgrades'!CI61</f>
        <v>20</v>
      </c>
      <c r="Y30" s="66">
        <f>'II. Upgrades &amp; Downgrades'!CM61</f>
        <v>25</v>
      </c>
      <c r="Z30" s="66">
        <f>'II. Upgrades &amp; Downgrades'!CQ61</f>
        <v>16</v>
      </c>
      <c r="AA30" s="66">
        <f>'II. Upgrades &amp; Downgrades'!CU61</f>
        <v>20</v>
      </c>
    </row>
    <row r="31" spans="3:27" ht="12" customHeight="1">
      <c r="C31" s="101" t="s">
        <v>111</v>
      </c>
      <c r="D31" s="97">
        <v>150</v>
      </c>
      <c r="E31" s="97">
        <v>279</v>
      </c>
      <c r="F31" s="97">
        <v>218</v>
      </c>
      <c r="G31" s="97">
        <v>59</v>
      </c>
      <c r="H31" s="70">
        <v>48</v>
      </c>
      <c r="I31" s="70">
        <v>43</v>
      </c>
      <c r="J31" s="70">
        <v>48</v>
      </c>
      <c r="K31" s="70">
        <v>26</v>
      </c>
      <c r="L31" s="70">
        <v>34</v>
      </c>
      <c r="M31" s="70">
        <v>51</v>
      </c>
      <c r="N31" s="70">
        <v>21</v>
      </c>
      <c r="O31" s="70">
        <v>39</v>
      </c>
      <c r="P31" s="70">
        <v>20</v>
      </c>
      <c r="Q31" s="70">
        <v>3</v>
      </c>
      <c r="R31" s="70">
        <v>15</v>
      </c>
      <c r="S31" s="70">
        <v>18</v>
      </c>
      <c r="T31" s="70">
        <v>14</v>
      </c>
      <c r="U31" s="70">
        <v>52</v>
      </c>
      <c r="V31" s="70">
        <v>35</v>
      </c>
      <c r="W31" s="70">
        <f xml:space="preserve"> - 'II. Upgrades &amp; Downgrades'!CE62</f>
        <v>47</v>
      </c>
      <c r="X31" s="70">
        <f xml:space="preserve"> - 'II. Upgrades &amp; Downgrades'!CI62</f>
        <v>32</v>
      </c>
      <c r="Y31" s="70">
        <f xml:space="preserve"> - 'II. Upgrades &amp; Downgrades'!CM62</f>
        <v>10</v>
      </c>
      <c r="Z31" s="70">
        <f xml:space="preserve"> - 'II. Upgrades &amp; Downgrades'!CQ62</f>
        <v>27</v>
      </c>
      <c r="AA31" s="70">
        <f xml:space="preserve"> - 'II. Upgrades &amp; Downgrades'!CU62</f>
        <v>16</v>
      </c>
    </row>
    <row r="32" spans="3:27" ht="12" customHeight="1">
      <c r="C32" s="63" t="s">
        <v>112</v>
      </c>
      <c r="D32" s="98">
        <f t="shared" ref="D32" si="0">D30 / D33</f>
        <v>0.27536231884057971</v>
      </c>
      <c r="E32" s="98">
        <f t="shared" ref="E32:N32" si="1">E30 / E33</f>
        <v>7.0000000000000007E-2</v>
      </c>
      <c r="F32" s="98">
        <f t="shared" si="1"/>
        <v>0.13833992094861661</v>
      </c>
      <c r="G32" s="98">
        <f t="shared" si="1"/>
        <v>0.46363636363636362</v>
      </c>
      <c r="H32" s="98">
        <f t="shared" si="1"/>
        <v>0.60330578512396693</v>
      </c>
      <c r="I32" s="98">
        <f t="shared" si="1"/>
        <v>0.60909090909090913</v>
      </c>
      <c r="J32" s="98">
        <f t="shared" si="1"/>
        <v>0.60330578512396693</v>
      </c>
      <c r="K32" s="98">
        <f t="shared" si="1"/>
        <v>0.48</v>
      </c>
      <c r="L32" s="98">
        <f t="shared" si="1"/>
        <v>0.40350877192982454</v>
      </c>
      <c r="M32" s="98">
        <f t="shared" si="1"/>
        <v>0.36249999999999999</v>
      </c>
      <c r="N32" s="98">
        <f t="shared" si="1"/>
        <v>0.65</v>
      </c>
      <c r="O32" s="98">
        <f t="shared" ref="O32:V32" si="2">O30 / O33</f>
        <v>0.48684210526315791</v>
      </c>
      <c r="P32" s="98">
        <f t="shared" si="2"/>
        <v>0.75</v>
      </c>
      <c r="Q32" s="98">
        <f t="shared" si="2"/>
        <v>0.97169811320754718</v>
      </c>
      <c r="R32" s="98">
        <f t="shared" si="2"/>
        <v>0.7</v>
      </c>
      <c r="S32" s="98">
        <f t="shared" si="2"/>
        <v>0.73134328358208955</v>
      </c>
      <c r="T32" s="98">
        <f t="shared" ref="T32" si="3">T30 / T33</f>
        <v>0.73076923076923073</v>
      </c>
      <c r="U32" s="98">
        <f t="shared" ref="U32" si="4">U30 / U33</f>
        <v>0.44086021505376344</v>
      </c>
      <c r="V32" s="98">
        <f t="shared" si="2"/>
        <v>0.61111111111111116</v>
      </c>
      <c r="W32" s="98">
        <f t="shared" ref="W32:X32" si="5">W30 / W33</f>
        <v>0.20338983050847459</v>
      </c>
      <c r="X32" s="98">
        <f t="shared" si="5"/>
        <v>0.38461538461538464</v>
      </c>
      <c r="Y32" s="98">
        <f t="shared" ref="Y32:Z32" si="6">Y30 / Y33</f>
        <v>0.7142857142857143</v>
      </c>
      <c r="Z32" s="98">
        <f t="shared" si="6"/>
        <v>0.37209302325581395</v>
      </c>
      <c r="AA32" s="98">
        <f t="shared" ref="AA32" si="7">AA30 / AA33</f>
        <v>0.55555555555555558</v>
      </c>
    </row>
    <row r="33" spans="3:27" ht="12" customHeight="1">
      <c r="C33" s="71" t="s">
        <v>104</v>
      </c>
      <c r="D33" s="71">
        <f t="shared" ref="D33:K33" si="8">SUM(D30:D31)</f>
        <v>207</v>
      </c>
      <c r="E33" s="71">
        <f t="shared" si="8"/>
        <v>300</v>
      </c>
      <c r="F33" s="71">
        <f t="shared" si="8"/>
        <v>253</v>
      </c>
      <c r="G33" s="71">
        <f t="shared" si="8"/>
        <v>110</v>
      </c>
      <c r="H33" s="71">
        <f t="shared" si="8"/>
        <v>121</v>
      </c>
      <c r="I33" s="71">
        <f t="shared" si="8"/>
        <v>110</v>
      </c>
      <c r="J33" s="71">
        <f t="shared" si="8"/>
        <v>121</v>
      </c>
      <c r="K33" s="71">
        <f t="shared" si="8"/>
        <v>50</v>
      </c>
      <c r="L33" s="71">
        <f t="shared" ref="L33:V33" si="9">SUM(L30:L31)</f>
        <v>57</v>
      </c>
      <c r="M33" s="71">
        <f t="shared" si="9"/>
        <v>80</v>
      </c>
      <c r="N33" s="71">
        <f t="shared" si="9"/>
        <v>60</v>
      </c>
      <c r="O33" s="71">
        <f t="shared" si="9"/>
        <v>76</v>
      </c>
      <c r="P33" s="71">
        <f t="shared" si="9"/>
        <v>80</v>
      </c>
      <c r="Q33" s="71">
        <f t="shared" ref="Q33:S33" si="10">SUM(Q30:Q31)</f>
        <v>106</v>
      </c>
      <c r="R33" s="71">
        <f t="shared" si="10"/>
        <v>50</v>
      </c>
      <c r="S33" s="71">
        <f t="shared" si="10"/>
        <v>67</v>
      </c>
      <c r="T33" s="71">
        <f t="shared" ref="T33" si="11">SUM(T30:T31)</f>
        <v>52</v>
      </c>
      <c r="U33" s="71">
        <f t="shared" ref="U33" si="12">SUM(U30:U31)</f>
        <v>93</v>
      </c>
      <c r="V33" s="71">
        <f t="shared" si="9"/>
        <v>90</v>
      </c>
      <c r="W33" s="71">
        <f t="shared" ref="W33:X33" si="13">SUM(W30:W31)</f>
        <v>59</v>
      </c>
      <c r="X33" s="71">
        <f t="shared" si="13"/>
        <v>52</v>
      </c>
      <c r="Y33" s="71">
        <f t="shared" ref="Y33:Z33" si="14">SUM(Y30:Y31)</f>
        <v>35</v>
      </c>
      <c r="Z33" s="71">
        <f t="shared" si="14"/>
        <v>43</v>
      </c>
      <c r="AA33" s="71">
        <f t="shared" ref="AA33" si="15">SUM(AA30:AA31)</f>
        <v>36</v>
      </c>
    </row>
    <row r="34" spans="3:27" ht="12" customHeight="1">
      <c r="C34" s="73"/>
      <c r="D34" s="63"/>
      <c r="E34" s="63"/>
      <c r="F34" s="63"/>
      <c r="G34" s="63"/>
      <c r="H34" s="63"/>
      <c r="I34" s="63"/>
      <c r="J34" s="63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</row>
    <row r="35" spans="3:27" ht="12" customHeight="1">
      <c r="C35" s="73" t="s">
        <v>113</v>
      </c>
      <c r="D35" s="99">
        <v>0.5</v>
      </c>
      <c r="E35" s="99">
        <f>D35</f>
        <v>0.5</v>
      </c>
      <c r="F35" s="99">
        <f>E35</f>
        <v>0.5</v>
      </c>
      <c r="G35" s="99">
        <f t="shared" ref="G35:N35" si="16">F35</f>
        <v>0.5</v>
      </c>
      <c r="H35" s="99">
        <f t="shared" si="16"/>
        <v>0.5</v>
      </c>
      <c r="I35" s="99">
        <f t="shared" si="16"/>
        <v>0.5</v>
      </c>
      <c r="J35" s="99">
        <f t="shared" si="16"/>
        <v>0.5</v>
      </c>
      <c r="K35" s="99">
        <f t="shared" si="16"/>
        <v>0.5</v>
      </c>
      <c r="L35" s="99">
        <f t="shared" si="16"/>
        <v>0.5</v>
      </c>
      <c r="M35" s="99">
        <f t="shared" si="16"/>
        <v>0.5</v>
      </c>
      <c r="N35" s="99">
        <f t="shared" si="16"/>
        <v>0.5</v>
      </c>
      <c r="O35" s="99">
        <f>M35</f>
        <v>0.5</v>
      </c>
      <c r="P35" s="99">
        <f>N35</f>
        <v>0.5</v>
      </c>
      <c r="Q35" s="99">
        <f>M35</f>
        <v>0.5</v>
      </c>
      <c r="R35" s="99">
        <f>M35</f>
        <v>0.5</v>
      </c>
      <c r="S35" s="99">
        <f>M35</f>
        <v>0.5</v>
      </c>
      <c r="T35" s="99">
        <f>N35</f>
        <v>0.5</v>
      </c>
      <c r="U35" s="99">
        <f t="shared" ref="U35:AA35" si="17">M35</f>
        <v>0.5</v>
      </c>
      <c r="V35" s="99">
        <f t="shared" si="17"/>
        <v>0.5</v>
      </c>
      <c r="W35" s="99">
        <f t="shared" si="17"/>
        <v>0.5</v>
      </c>
      <c r="X35" s="99">
        <f t="shared" si="17"/>
        <v>0.5</v>
      </c>
      <c r="Y35" s="99">
        <f t="shared" si="17"/>
        <v>0.5</v>
      </c>
      <c r="Z35" s="99">
        <f t="shared" si="17"/>
        <v>0.5</v>
      </c>
      <c r="AA35" s="99">
        <f t="shared" si="17"/>
        <v>0.5</v>
      </c>
    </row>
    <row r="36" spans="3:27" ht="12" customHeight="1">
      <c r="C36" s="63"/>
      <c r="D36" s="63"/>
      <c r="E36" s="63"/>
      <c r="F36" s="63"/>
      <c r="G36" s="63"/>
      <c r="H36" s="63"/>
      <c r="I36" s="63"/>
    </row>
    <row r="37" spans="3:27" ht="12" customHeight="1">
      <c r="C37" s="62" t="s">
        <v>322</v>
      </c>
      <c r="D37" s="63"/>
      <c r="E37" s="63"/>
      <c r="F37" s="63"/>
      <c r="G37" s="63"/>
      <c r="H37" s="63"/>
      <c r="I37" s="63"/>
    </row>
    <row r="62" spans="4:4" ht="12" customHeight="1">
      <c r="D62" s="62"/>
    </row>
  </sheetData>
  <mergeCells count="2">
    <mergeCell ref="C5:F5"/>
    <mergeCell ref="A1:C1"/>
  </mergeCells>
  <phoneticPr fontId="2" type="noConversion"/>
  <hyperlinks>
    <hyperlink ref="A1" location="Index!A1" display="Return to Index" xr:uid="{5FE62EFA-1696-44DA-844D-1DD6344AB20B}"/>
    <hyperlink ref="A1:B1" location="Contents!A1" display="Go to Contents" xr:uid="{1AE25E0A-B7C8-4615-A0CD-7FADE0EB9F95}"/>
  </hyperlinks>
  <printOptions gridLines="1"/>
  <pageMargins left="0.75" right="0.75" top="0.6" bottom="1" header="0.5" footer="0.5"/>
  <pageSetup scale="58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9">
    <tabColor theme="0"/>
    <pageSetUpPr fitToPage="1"/>
  </sheetPr>
  <dimension ref="A1:AM41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4" customWidth="1"/>
    <col min="3" max="3" width="2.7109375" style="4" customWidth="1"/>
    <col min="4" max="4" width="20.7109375" style="4" customWidth="1"/>
    <col min="5" max="39" width="5.7109375" style="4" customWidth="1"/>
    <col min="40" max="16384" width="9.140625" style="4"/>
  </cols>
  <sheetData>
    <row r="1" spans="1:39" ht="12" customHeight="1">
      <c r="A1" s="219" t="s">
        <v>320</v>
      </c>
      <c r="B1" s="229"/>
      <c r="C1" s="230"/>
    </row>
    <row r="2" spans="1:39" ht="18" customHeight="1">
      <c r="B2" s="59" t="s">
        <v>332</v>
      </c>
    </row>
    <row r="3" spans="1:39" ht="12" customHeight="1">
      <c r="C3" s="60" t="s">
        <v>324</v>
      </c>
    </row>
    <row r="4" spans="1:39" ht="12" customHeight="1">
      <c r="C4" s="13"/>
      <c r="D4" s="13"/>
    </row>
    <row r="5" spans="1:39" ht="12" customHeight="1">
      <c r="C5" s="233" t="s">
        <v>334</v>
      </c>
      <c r="D5" s="234"/>
    </row>
    <row r="7" spans="1:39" s="7" customFormat="1" ht="12" customHeight="1">
      <c r="E7" s="232" t="s">
        <v>51</v>
      </c>
      <c r="F7" s="232"/>
      <c r="G7" s="5"/>
      <c r="H7" s="232" t="s">
        <v>55</v>
      </c>
      <c r="I7" s="232"/>
      <c r="J7" s="5"/>
      <c r="K7" s="232" t="s">
        <v>59</v>
      </c>
      <c r="L7" s="232"/>
      <c r="M7" s="5"/>
      <c r="N7" s="232" t="s">
        <v>63</v>
      </c>
      <c r="O7" s="232"/>
      <c r="P7" s="5"/>
      <c r="Q7" s="232" t="s">
        <v>67</v>
      </c>
      <c r="R7" s="232"/>
      <c r="S7" s="5"/>
      <c r="T7" s="232" t="s">
        <v>71</v>
      </c>
      <c r="U7" s="232"/>
      <c r="V7" s="5"/>
      <c r="W7" s="232" t="s">
        <v>262</v>
      </c>
      <c r="X7" s="232"/>
      <c r="Y7" s="5"/>
      <c r="Z7" s="232" t="s">
        <v>261</v>
      </c>
      <c r="AA7" s="232"/>
      <c r="AB7" s="5"/>
      <c r="AC7" s="232" t="s">
        <v>260</v>
      </c>
      <c r="AD7" s="232"/>
      <c r="AE7" s="31"/>
      <c r="AF7" s="232" t="s">
        <v>335</v>
      </c>
      <c r="AG7" s="232"/>
      <c r="AH7" s="5"/>
      <c r="AI7" s="232" t="s">
        <v>336</v>
      </c>
      <c r="AJ7" s="232"/>
      <c r="AK7" s="5"/>
      <c r="AL7" s="232" t="s">
        <v>368</v>
      </c>
      <c r="AM7" s="232"/>
    </row>
    <row r="8" spans="1:39" s="7" customFormat="1" ht="12" customHeight="1">
      <c r="E8" s="3" t="s">
        <v>115</v>
      </c>
      <c r="F8" s="14" t="s">
        <v>116</v>
      </c>
      <c r="G8" s="19"/>
      <c r="H8" s="3" t="s">
        <v>115</v>
      </c>
      <c r="I8" s="14" t="s">
        <v>116</v>
      </c>
      <c r="J8" s="19"/>
      <c r="K8" s="3" t="s">
        <v>115</v>
      </c>
      <c r="L8" s="14" t="s">
        <v>116</v>
      </c>
      <c r="M8" s="19"/>
      <c r="N8" s="3" t="s">
        <v>115</v>
      </c>
      <c r="O8" s="14" t="s">
        <v>116</v>
      </c>
      <c r="P8" s="19"/>
      <c r="Q8" s="3" t="s">
        <v>115</v>
      </c>
      <c r="R8" s="14" t="s">
        <v>116</v>
      </c>
      <c r="S8" s="19"/>
      <c r="T8" s="3" t="s">
        <v>115</v>
      </c>
      <c r="U8" s="14" t="s">
        <v>116</v>
      </c>
      <c r="V8" s="19"/>
      <c r="W8" s="3" t="s">
        <v>115</v>
      </c>
      <c r="X8" s="14" t="s">
        <v>116</v>
      </c>
      <c r="Y8" s="14"/>
      <c r="Z8" s="3" t="s">
        <v>115</v>
      </c>
      <c r="AA8" s="14" t="s">
        <v>116</v>
      </c>
      <c r="AB8" s="14"/>
      <c r="AC8" s="3" t="s">
        <v>115</v>
      </c>
      <c r="AD8" s="14" t="s">
        <v>116</v>
      </c>
      <c r="AE8" s="14"/>
      <c r="AF8" s="3" t="s">
        <v>115</v>
      </c>
      <c r="AG8" s="14" t="s">
        <v>116</v>
      </c>
      <c r="AH8" s="14"/>
      <c r="AI8" s="3" t="s">
        <v>115</v>
      </c>
      <c r="AJ8" s="14" t="s">
        <v>116</v>
      </c>
      <c r="AK8" s="14"/>
      <c r="AL8" s="3" t="s">
        <v>115</v>
      </c>
      <c r="AM8" s="14" t="s">
        <v>116</v>
      </c>
    </row>
    <row r="9" spans="1:39" s="7" customFormat="1" ht="12" customHeight="1">
      <c r="E9" s="3"/>
      <c r="F9" s="14"/>
      <c r="G9" s="19"/>
      <c r="H9" s="3"/>
      <c r="I9" s="14"/>
      <c r="J9" s="19"/>
      <c r="K9" s="3"/>
      <c r="L9" s="14"/>
      <c r="M9" s="19"/>
      <c r="N9" s="3"/>
      <c r="O9" s="14"/>
      <c r="P9" s="19"/>
      <c r="Q9" s="3"/>
      <c r="R9" s="14"/>
      <c r="S9" s="19"/>
      <c r="T9" s="3"/>
      <c r="U9" s="14"/>
      <c r="V9" s="19"/>
      <c r="W9" s="3"/>
      <c r="X9" s="14"/>
      <c r="Y9" s="14"/>
      <c r="Z9" s="3"/>
      <c r="AA9" s="14"/>
      <c r="AB9" s="14"/>
      <c r="AC9" s="3"/>
      <c r="AD9" s="14"/>
      <c r="AE9" s="14"/>
      <c r="AF9" s="3"/>
      <c r="AG9" s="14"/>
      <c r="AH9" s="14"/>
      <c r="AI9" s="3"/>
      <c r="AJ9" s="14"/>
      <c r="AK9" s="14"/>
      <c r="AL9" s="3"/>
      <c r="AM9" s="14"/>
    </row>
    <row r="10" spans="1:39" ht="12" customHeight="1">
      <c r="C10" s="103"/>
      <c r="D10" s="103" t="s">
        <v>117</v>
      </c>
      <c r="E10" s="104"/>
      <c r="F10" s="104"/>
      <c r="G10" s="105"/>
      <c r="H10" s="104"/>
      <c r="I10" s="104"/>
      <c r="J10" s="105"/>
      <c r="K10" s="104"/>
      <c r="L10" s="104"/>
      <c r="M10" s="105"/>
      <c r="N10" s="104"/>
      <c r="O10" s="104"/>
      <c r="P10" s="105"/>
      <c r="Q10" s="104"/>
      <c r="R10" s="104"/>
      <c r="S10" s="105"/>
      <c r="T10" s="104"/>
      <c r="U10" s="104"/>
      <c r="V10" s="105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</row>
    <row r="11" spans="1:39" ht="12" customHeight="1">
      <c r="C11" s="15"/>
      <c r="D11" s="15" t="s">
        <v>118</v>
      </c>
      <c r="E11" s="10">
        <v>1</v>
      </c>
      <c r="F11" s="20">
        <f t="shared" ref="F11:F16" si="0">E11/E$17</f>
        <v>2.8571428571428571E-2</v>
      </c>
      <c r="G11" s="20"/>
      <c r="H11" s="10">
        <v>1</v>
      </c>
      <c r="I11" s="20">
        <f t="shared" ref="I11:I16" si="1">H11/H$17</f>
        <v>2.6315789473684209E-2</v>
      </c>
      <c r="J11" s="20"/>
      <c r="K11" s="10">
        <v>1</v>
      </c>
      <c r="L11" s="20">
        <f t="shared" ref="L11:L16" si="2">K11/K$17</f>
        <v>2.7777777777777776E-2</v>
      </c>
      <c r="M11" s="20"/>
      <c r="N11" s="10">
        <v>2</v>
      </c>
      <c r="O11" s="20">
        <f t="shared" ref="O11:O16" si="3">N11/N$17</f>
        <v>5.5555555555555552E-2</v>
      </c>
      <c r="P11" s="20"/>
      <c r="Q11" s="10">
        <v>2</v>
      </c>
      <c r="R11" s="20">
        <f t="shared" ref="R11:R16" si="4">Q11/Q$17</f>
        <v>5.7142857142857141E-2</v>
      </c>
      <c r="S11" s="20"/>
      <c r="T11" s="10">
        <v>1</v>
      </c>
      <c r="U11" s="20">
        <f t="shared" ref="U11:U16" si="5">T11/T$17</f>
        <v>2.9411764705882353E-2</v>
      </c>
      <c r="V11" s="20"/>
      <c r="W11" s="10">
        <v>1</v>
      </c>
      <c r="X11" s="20">
        <f t="shared" ref="X11:X16" si="6">W11/W$17</f>
        <v>2.8571428571428571E-2</v>
      </c>
      <c r="Y11" s="20"/>
      <c r="Z11" s="10">
        <v>1</v>
      </c>
      <c r="AA11" s="20">
        <f t="shared" ref="AA11:AA16" si="7">Z11/Z$17</f>
        <v>2.9411764705882353E-2</v>
      </c>
      <c r="AB11" s="20"/>
      <c r="AC11" s="10">
        <v>1</v>
      </c>
      <c r="AD11" s="20">
        <f t="shared" ref="AD11:AD16" si="8">AC11/AC$17</f>
        <v>2.8571428571428571E-2</v>
      </c>
      <c r="AE11" s="20"/>
      <c r="AF11" s="10">
        <v>1</v>
      </c>
      <c r="AG11" s="20">
        <f t="shared" ref="AG11:AG16" si="9">AF11/AF$17</f>
        <v>2.7777777777777776E-2</v>
      </c>
      <c r="AH11" s="20"/>
      <c r="AI11" s="10">
        <v>1</v>
      </c>
      <c r="AJ11" s="20">
        <f t="shared" ref="AJ11:AJ16" si="10">AI11/AI$17</f>
        <v>2.6315789473684209E-2</v>
      </c>
      <c r="AK11" s="20"/>
      <c r="AL11" s="10" cm="1">
        <f t="array" aca="1" ref="AL11" ca="1">INDIRECT("'I. S&amp;P Ratings Distribution"&amp;"'!P7")</f>
        <v>1</v>
      </c>
      <c r="AM11" s="20">
        <f t="shared" ref="AM11:AM16" ca="1" si="11">AL11/AL$17</f>
        <v>2.7027027027027029E-2</v>
      </c>
    </row>
    <row r="12" spans="1:39" ht="12" customHeight="1">
      <c r="C12" s="16"/>
      <c r="D12" s="16" t="s">
        <v>119</v>
      </c>
      <c r="E12" s="11">
        <v>7</v>
      </c>
      <c r="F12" s="21">
        <f t="shared" si="0"/>
        <v>0.2</v>
      </c>
      <c r="G12" s="21"/>
      <c r="H12" s="11">
        <v>8</v>
      </c>
      <c r="I12" s="21">
        <f t="shared" si="1"/>
        <v>0.21052631578947367</v>
      </c>
      <c r="J12" s="21"/>
      <c r="K12" s="11">
        <v>8</v>
      </c>
      <c r="L12" s="21">
        <f t="shared" si="2"/>
        <v>0.22222222222222221</v>
      </c>
      <c r="M12" s="21"/>
      <c r="N12" s="11">
        <v>10</v>
      </c>
      <c r="O12" s="21">
        <f t="shared" si="3"/>
        <v>0.27777777777777779</v>
      </c>
      <c r="P12" s="21"/>
      <c r="Q12" s="11">
        <v>12</v>
      </c>
      <c r="R12" s="21">
        <f t="shared" si="4"/>
        <v>0.34285714285714286</v>
      </c>
      <c r="S12" s="21"/>
      <c r="T12" s="11">
        <v>11</v>
      </c>
      <c r="U12" s="21">
        <f t="shared" si="5"/>
        <v>0.3235294117647059</v>
      </c>
      <c r="V12" s="21"/>
      <c r="W12" s="11">
        <v>11</v>
      </c>
      <c r="X12" s="21">
        <f t="shared" si="6"/>
        <v>0.31428571428571428</v>
      </c>
      <c r="Y12" s="21"/>
      <c r="Z12" s="11">
        <v>11</v>
      </c>
      <c r="AA12" s="21">
        <f t="shared" si="7"/>
        <v>0.3235294117647059</v>
      </c>
      <c r="AB12" s="21"/>
      <c r="AC12" s="11">
        <v>8</v>
      </c>
      <c r="AD12" s="21">
        <f t="shared" si="8"/>
        <v>0.22857142857142856</v>
      </c>
      <c r="AE12" s="21"/>
      <c r="AF12" s="11">
        <v>8</v>
      </c>
      <c r="AG12" s="21">
        <f t="shared" si="9"/>
        <v>0.22222222222222221</v>
      </c>
      <c r="AH12" s="21"/>
      <c r="AI12" s="11">
        <v>7</v>
      </c>
      <c r="AJ12" s="21">
        <f t="shared" si="10"/>
        <v>0.18421052631578946</v>
      </c>
      <c r="AK12" s="21"/>
      <c r="AL12" s="11" cm="1">
        <f t="array" aca="1" ref="AL12" ca="1">INDIRECT("'I. S&amp;P Ratings Distribution"&amp;"'!P8")</f>
        <v>6</v>
      </c>
      <c r="AM12" s="21">
        <f t="shared" ca="1" si="11"/>
        <v>0.16216216216216217</v>
      </c>
    </row>
    <row r="13" spans="1:39" ht="12" customHeight="1">
      <c r="C13" s="16"/>
      <c r="D13" s="16" t="s">
        <v>120</v>
      </c>
      <c r="E13" s="11">
        <v>6</v>
      </c>
      <c r="F13" s="21">
        <f t="shared" si="0"/>
        <v>0.17142857142857143</v>
      </c>
      <c r="G13" s="21"/>
      <c r="H13" s="11">
        <v>12</v>
      </c>
      <c r="I13" s="21">
        <f t="shared" si="1"/>
        <v>0.31578947368421051</v>
      </c>
      <c r="J13" s="21"/>
      <c r="K13" s="11">
        <v>12</v>
      </c>
      <c r="L13" s="21">
        <f t="shared" si="2"/>
        <v>0.33333333333333331</v>
      </c>
      <c r="M13" s="21"/>
      <c r="N13" s="11">
        <v>13</v>
      </c>
      <c r="O13" s="21">
        <f t="shared" si="3"/>
        <v>0.3611111111111111</v>
      </c>
      <c r="P13" s="21"/>
      <c r="Q13" s="11">
        <v>10</v>
      </c>
      <c r="R13" s="21">
        <f t="shared" si="4"/>
        <v>0.2857142857142857</v>
      </c>
      <c r="S13" s="21"/>
      <c r="T13" s="11">
        <v>11</v>
      </c>
      <c r="U13" s="21">
        <f t="shared" si="5"/>
        <v>0.3235294117647059</v>
      </c>
      <c r="V13" s="21"/>
      <c r="W13" s="11">
        <v>11</v>
      </c>
      <c r="X13" s="21">
        <f t="shared" si="6"/>
        <v>0.31428571428571428</v>
      </c>
      <c r="Y13" s="21"/>
      <c r="Z13" s="11">
        <v>10</v>
      </c>
      <c r="AA13" s="21">
        <f t="shared" si="7"/>
        <v>0.29411764705882354</v>
      </c>
      <c r="AB13" s="21"/>
      <c r="AC13" s="11">
        <v>14</v>
      </c>
      <c r="AD13" s="21">
        <f t="shared" si="8"/>
        <v>0.4</v>
      </c>
      <c r="AE13" s="21"/>
      <c r="AF13" s="11">
        <v>15</v>
      </c>
      <c r="AG13" s="21">
        <f t="shared" si="9"/>
        <v>0.41666666666666669</v>
      </c>
      <c r="AH13" s="21"/>
      <c r="AI13" s="11">
        <v>18</v>
      </c>
      <c r="AJ13" s="21">
        <f t="shared" si="10"/>
        <v>0.47368421052631576</v>
      </c>
      <c r="AK13" s="21"/>
      <c r="AL13" s="11" cm="1">
        <f t="array" aca="1" ref="AL13" ca="1">INDIRECT("'I. S&amp;P Ratings Distribution"&amp;"'!P9")</f>
        <v>19</v>
      </c>
      <c r="AM13" s="21">
        <f t="shared" ca="1" si="11"/>
        <v>0.51351351351351349</v>
      </c>
    </row>
    <row r="14" spans="1:39" ht="12" customHeight="1">
      <c r="C14" s="16"/>
      <c r="D14" s="16" t="s">
        <v>121</v>
      </c>
      <c r="E14" s="11">
        <v>17</v>
      </c>
      <c r="F14" s="21">
        <f t="shared" si="0"/>
        <v>0.48571428571428571</v>
      </c>
      <c r="G14" s="21"/>
      <c r="H14" s="11">
        <v>14</v>
      </c>
      <c r="I14" s="21">
        <f t="shared" si="1"/>
        <v>0.36842105263157893</v>
      </c>
      <c r="J14" s="21"/>
      <c r="K14" s="11">
        <v>12</v>
      </c>
      <c r="L14" s="21">
        <f t="shared" si="2"/>
        <v>0.33333333333333331</v>
      </c>
      <c r="M14" s="21"/>
      <c r="N14" s="11">
        <v>8</v>
      </c>
      <c r="O14" s="21">
        <f t="shared" si="3"/>
        <v>0.22222222222222221</v>
      </c>
      <c r="P14" s="21"/>
      <c r="Q14" s="11">
        <v>7</v>
      </c>
      <c r="R14" s="21">
        <f t="shared" si="4"/>
        <v>0.2</v>
      </c>
      <c r="S14" s="21"/>
      <c r="T14" s="11">
        <v>7</v>
      </c>
      <c r="U14" s="21">
        <f t="shared" si="5"/>
        <v>0.20588235294117646</v>
      </c>
      <c r="V14" s="21"/>
      <c r="W14" s="11">
        <v>8</v>
      </c>
      <c r="X14" s="21">
        <f t="shared" si="6"/>
        <v>0.22857142857142856</v>
      </c>
      <c r="Y14" s="21"/>
      <c r="Z14" s="11">
        <v>7</v>
      </c>
      <c r="AA14" s="21">
        <f t="shared" si="7"/>
        <v>0.20588235294117646</v>
      </c>
      <c r="AB14" s="21"/>
      <c r="AC14" s="11">
        <v>7</v>
      </c>
      <c r="AD14" s="21">
        <f t="shared" si="8"/>
        <v>0.2</v>
      </c>
      <c r="AE14" s="21"/>
      <c r="AF14" s="11">
        <v>7</v>
      </c>
      <c r="AG14" s="21">
        <f t="shared" si="9"/>
        <v>0.19444444444444445</v>
      </c>
      <c r="AH14" s="21"/>
      <c r="AI14" s="11">
        <v>7</v>
      </c>
      <c r="AJ14" s="21">
        <f t="shared" si="10"/>
        <v>0.18421052631578946</v>
      </c>
      <c r="AK14" s="21"/>
      <c r="AL14" s="11" cm="1">
        <f t="array" aca="1" ref="AL14" ca="1">INDIRECT("'I. S&amp;P Ratings Distribution"&amp;"'!P10")</f>
        <v>8</v>
      </c>
      <c r="AM14" s="21">
        <f t="shared" ca="1" si="11"/>
        <v>0.21621621621621623</v>
      </c>
    </row>
    <row r="15" spans="1:39" ht="12" customHeight="1">
      <c r="C15" s="16"/>
      <c r="D15" s="16" t="s">
        <v>122</v>
      </c>
      <c r="E15" s="11">
        <v>2</v>
      </c>
      <c r="F15" s="21">
        <f t="shared" si="0"/>
        <v>5.7142857142857141E-2</v>
      </c>
      <c r="G15" s="21"/>
      <c r="H15" s="11">
        <v>1</v>
      </c>
      <c r="I15" s="21">
        <f t="shared" si="1"/>
        <v>2.6315789473684209E-2</v>
      </c>
      <c r="J15" s="21"/>
      <c r="K15" s="11">
        <v>1</v>
      </c>
      <c r="L15" s="21">
        <f t="shared" si="2"/>
        <v>2.7777777777777776E-2</v>
      </c>
      <c r="M15" s="21"/>
      <c r="N15" s="11">
        <v>3</v>
      </c>
      <c r="O15" s="21">
        <f t="shared" si="3"/>
        <v>8.3333333333333329E-2</v>
      </c>
      <c r="P15" s="21"/>
      <c r="Q15" s="11">
        <v>4</v>
      </c>
      <c r="R15" s="21">
        <f t="shared" si="4"/>
        <v>0.11428571428571428</v>
      </c>
      <c r="S15" s="21"/>
      <c r="T15" s="11">
        <v>4</v>
      </c>
      <c r="U15" s="21">
        <f t="shared" si="5"/>
        <v>0.11764705882352941</v>
      </c>
      <c r="V15" s="21"/>
      <c r="W15" s="11">
        <v>2</v>
      </c>
      <c r="X15" s="21">
        <f t="shared" si="6"/>
        <v>5.7142857142857141E-2</v>
      </c>
      <c r="Y15" s="21"/>
      <c r="Z15" s="11">
        <v>2</v>
      </c>
      <c r="AA15" s="21">
        <f t="shared" si="7"/>
        <v>5.8823529411764705E-2</v>
      </c>
      <c r="AB15" s="21"/>
      <c r="AC15" s="11">
        <v>3</v>
      </c>
      <c r="AD15" s="21">
        <f t="shared" si="8"/>
        <v>8.5714285714285715E-2</v>
      </c>
      <c r="AE15" s="21"/>
      <c r="AF15" s="11">
        <v>3</v>
      </c>
      <c r="AG15" s="21">
        <f t="shared" si="9"/>
        <v>8.3333333333333329E-2</v>
      </c>
      <c r="AH15" s="21"/>
      <c r="AI15" s="11">
        <v>3</v>
      </c>
      <c r="AJ15" s="21">
        <f t="shared" si="10"/>
        <v>7.8947368421052627E-2</v>
      </c>
      <c r="AK15" s="21"/>
      <c r="AL15" s="11" cm="1">
        <f t="array" aca="1" ref="AL15" ca="1">INDIRECT("'I. S&amp;P Ratings Distribution"&amp;"'!P11")</f>
        <v>1</v>
      </c>
      <c r="AM15" s="21">
        <f t="shared" ca="1" si="11"/>
        <v>2.7027027027027029E-2</v>
      </c>
    </row>
    <row r="16" spans="1:39" ht="12" customHeight="1">
      <c r="C16" s="17"/>
      <c r="D16" s="17" t="s">
        <v>123</v>
      </c>
      <c r="E16" s="12">
        <v>2</v>
      </c>
      <c r="F16" s="22">
        <f t="shared" si="0"/>
        <v>5.7142857142857141E-2</v>
      </c>
      <c r="G16" s="22"/>
      <c r="H16" s="12">
        <v>2</v>
      </c>
      <c r="I16" s="22">
        <f t="shared" si="1"/>
        <v>5.2631578947368418E-2</v>
      </c>
      <c r="J16" s="22"/>
      <c r="K16" s="12">
        <v>2</v>
      </c>
      <c r="L16" s="22">
        <f t="shared" si="2"/>
        <v>5.5555555555555552E-2</v>
      </c>
      <c r="M16" s="22"/>
      <c r="N16" s="12">
        <v>0</v>
      </c>
      <c r="O16" s="22">
        <f t="shared" si="3"/>
        <v>0</v>
      </c>
      <c r="P16" s="22"/>
      <c r="Q16" s="12">
        <v>0</v>
      </c>
      <c r="R16" s="22">
        <f t="shared" si="4"/>
        <v>0</v>
      </c>
      <c r="S16" s="22"/>
      <c r="T16" s="12">
        <v>0</v>
      </c>
      <c r="U16" s="22">
        <f t="shared" si="5"/>
        <v>0</v>
      </c>
      <c r="V16" s="22"/>
      <c r="W16" s="12">
        <v>2</v>
      </c>
      <c r="X16" s="22">
        <f t="shared" si="6"/>
        <v>5.7142857142857141E-2</v>
      </c>
      <c r="Y16" s="22"/>
      <c r="Z16" s="12">
        <v>3</v>
      </c>
      <c r="AA16" s="22">
        <f t="shared" si="7"/>
        <v>8.8235294117647065E-2</v>
      </c>
      <c r="AB16" s="22"/>
      <c r="AC16" s="12">
        <v>2</v>
      </c>
      <c r="AD16" s="22">
        <f t="shared" si="8"/>
        <v>5.7142857142857141E-2</v>
      </c>
      <c r="AE16" s="22"/>
      <c r="AF16" s="12">
        <v>2</v>
      </c>
      <c r="AG16" s="22">
        <f t="shared" si="9"/>
        <v>5.5555555555555552E-2</v>
      </c>
      <c r="AH16" s="22"/>
      <c r="AI16" s="12">
        <v>2</v>
      </c>
      <c r="AJ16" s="22">
        <f t="shared" si="10"/>
        <v>5.2631578947368418E-2</v>
      </c>
      <c r="AK16" s="22"/>
      <c r="AL16" s="12" cm="1">
        <f t="array" aca="1" ref="AL16" ca="1">INDIRECT("'I. S&amp;P Ratings Distribution"&amp;"'!P12")</f>
        <v>2</v>
      </c>
      <c r="AM16" s="22">
        <f t="shared" ca="1" si="11"/>
        <v>5.4054054054054057E-2</v>
      </c>
    </row>
    <row r="17" spans="3:39" ht="12" customHeight="1">
      <c r="C17" s="18"/>
      <c r="D17" s="18" t="s">
        <v>124</v>
      </c>
      <c r="E17" s="9">
        <f>SUM(E11:E16)</f>
        <v>35</v>
      </c>
      <c r="F17" s="23">
        <f>SUM(F11:F16)</f>
        <v>1</v>
      </c>
      <c r="G17" s="23"/>
      <c r="H17" s="9">
        <f>SUM(H11:H16)</f>
        <v>38</v>
      </c>
      <c r="I17" s="23">
        <f>SUM(I11:I16)</f>
        <v>1</v>
      </c>
      <c r="J17" s="23"/>
      <c r="K17" s="9">
        <f>SUM(K11:K16)</f>
        <v>36</v>
      </c>
      <c r="L17" s="23">
        <f>SUM(L11:L16)</f>
        <v>0.99999999999999989</v>
      </c>
      <c r="M17" s="23"/>
      <c r="N17" s="9">
        <f>SUM(N11:N16)</f>
        <v>36</v>
      </c>
      <c r="O17" s="23">
        <f>SUM(O11:O16)</f>
        <v>1</v>
      </c>
      <c r="P17" s="23"/>
      <c r="Q17" s="9">
        <f>SUM(Q11:Q16)</f>
        <v>35</v>
      </c>
      <c r="R17" s="23">
        <f>SUM(R11:R16)</f>
        <v>1</v>
      </c>
      <c r="S17" s="23"/>
      <c r="T17" s="9">
        <f>SUM(T11:T16)</f>
        <v>34</v>
      </c>
      <c r="U17" s="23">
        <f>SUM(U11:U16)</f>
        <v>1</v>
      </c>
      <c r="V17" s="23"/>
      <c r="W17" s="9">
        <f>SUM(W11:W16)</f>
        <v>35</v>
      </c>
      <c r="X17" s="23">
        <f>SUM(X11:X16)</f>
        <v>1</v>
      </c>
      <c r="Y17" s="23"/>
      <c r="Z17" s="9">
        <f>SUM(Z11:Z16)</f>
        <v>34</v>
      </c>
      <c r="AA17" s="23">
        <f>SUM(AA11:AA16)</f>
        <v>1</v>
      </c>
      <c r="AB17" s="23"/>
      <c r="AC17" s="9">
        <f>SUM(AC11:AC16)</f>
        <v>35</v>
      </c>
      <c r="AD17" s="23">
        <f>SUM(AD11:AD16)</f>
        <v>1</v>
      </c>
      <c r="AE17" s="23"/>
      <c r="AF17" s="9">
        <f>SUM(AF11:AF16)</f>
        <v>36</v>
      </c>
      <c r="AG17" s="23">
        <f>SUM(AG11:AG16)</f>
        <v>1</v>
      </c>
      <c r="AH17" s="23"/>
      <c r="AI17" s="9">
        <f>SUM(AI11:AI16)</f>
        <v>38</v>
      </c>
      <c r="AJ17" s="23">
        <f>SUM(AJ11:AJ16)</f>
        <v>1</v>
      </c>
      <c r="AK17" s="23"/>
      <c r="AL17" s="9">
        <f ca="1">SUM(AL11:AL16)</f>
        <v>37</v>
      </c>
      <c r="AM17" s="23">
        <f ca="1">SUM(AM11:AM16)</f>
        <v>0.99999999999999989</v>
      </c>
    </row>
    <row r="18" spans="3:39" ht="12" customHeight="1">
      <c r="C18" s="6"/>
      <c r="D18" s="6"/>
      <c r="E18" s="3"/>
      <c r="F18" s="24"/>
      <c r="G18" s="24"/>
      <c r="H18" s="3"/>
      <c r="I18" s="24"/>
      <c r="J18" s="24"/>
      <c r="K18" s="3"/>
      <c r="L18" s="24"/>
      <c r="M18" s="24"/>
      <c r="N18" s="3"/>
      <c r="O18" s="24"/>
      <c r="P18" s="24"/>
      <c r="Q18" s="3"/>
      <c r="R18" s="24"/>
      <c r="S18" s="24"/>
      <c r="T18" s="3"/>
      <c r="U18" s="24"/>
      <c r="V18" s="24"/>
      <c r="W18" s="3"/>
      <c r="X18" s="24"/>
      <c r="Y18" s="24"/>
      <c r="Z18" s="3"/>
      <c r="AA18" s="24"/>
      <c r="AB18" s="24"/>
      <c r="AC18" s="3"/>
      <c r="AD18" s="24"/>
      <c r="AE18" s="24"/>
      <c r="AF18" s="3"/>
      <c r="AG18" s="24"/>
      <c r="AH18" s="24"/>
      <c r="AI18" s="3"/>
      <c r="AJ18" s="24"/>
      <c r="AK18" s="24"/>
      <c r="AL18" s="3"/>
      <c r="AM18" s="24"/>
    </row>
    <row r="19" spans="3:39" ht="12" customHeight="1">
      <c r="C19" s="6"/>
      <c r="D19" s="6"/>
      <c r="E19" s="3"/>
      <c r="F19" s="24"/>
      <c r="G19" s="24"/>
      <c r="H19" s="3"/>
      <c r="I19" s="24"/>
      <c r="J19" s="24"/>
      <c r="K19" s="3"/>
      <c r="L19" s="24"/>
      <c r="M19" s="24"/>
      <c r="N19" s="3"/>
      <c r="O19" s="24"/>
      <c r="P19" s="24"/>
      <c r="Q19" s="3"/>
      <c r="R19" s="24"/>
      <c r="S19" s="24"/>
      <c r="T19" s="3"/>
      <c r="U19" s="24"/>
      <c r="V19" s="24"/>
      <c r="W19" s="3"/>
      <c r="X19" s="24"/>
      <c r="Y19" s="24"/>
      <c r="Z19" s="3"/>
      <c r="AA19" s="24"/>
      <c r="AB19" s="24"/>
      <c r="AC19" s="3"/>
      <c r="AD19" s="24"/>
      <c r="AE19" s="24"/>
      <c r="AF19" s="3"/>
      <c r="AG19" s="24"/>
      <c r="AH19" s="24"/>
      <c r="AI19" s="3"/>
      <c r="AJ19" s="24"/>
      <c r="AK19" s="24"/>
      <c r="AL19" s="3"/>
      <c r="AM19" s="24"/>
    </row>
    <row r="20" spans="3:39" ht="12" customHeight="1">
      <c r="C20" s="103"/>
      <c r="D20" s="103" t="s">
        <v>125</v>
      </c>
      <c r="E20" s="104"/>
      <c r="F20" s="106"/>
      <c r="G20" s="107"/>
      <c r="H20" s="104"/>
      <c r="I20" s="106"/>
      <c r="J20" s="107"/>
      <c r="K20" s="104"/>
      <c r="L20" s="106"/>
      <c r="M20" s="107"/>
      <c r="N20" s="104"/>
      <c r="O20" s="106"/>
      <c r="P20" s="107"/>
      <c r="Q20" s="104"/>
      <c r="R20" s="106"/>
      <c r="S20" s="107"/>
      <c r="T20" s="104"/>
      <c r="U20" s="106"/>
      <c r="V20" s="107"/>
      <c r="W20" s="104"/>
      <c r="X20" s="106"/>
      <c r="Y20" s="106"/>
      <c r="Z20" s="104"/>
      <c r="AA20" s="106"/>
      <c r="AB20" s="106"/>
      <c r="AC20" s="106"/>
      <c r="AD20" s="106"/>
      <c r="AE20" s="106"/>
      <c r="AF20" s="106"/>
      <c r="AG20" s="106"/>
      <c r="AH20" s="106"/>
      <c r="AI20" s="104"/>
      <c r="AJ20" s="106"/>
      <c r="AK20" s="106"/>
      <c r="AL20" s="104"/>
      <c r="AM20" s="106"/>
    </row>
    <row r="21" spans="3:39" ht="12" customHeight="1">
      <c r="C21" s="15"/>
      <c r="D21" s="15" t="s">
        <v>118</v>
      </c>
      <c r="E21" s="10">
        <v>1</v>
      </c>
      <c r="F21" s="20">
        <f t="shared" ref="F21:F26" si="12">E21/E$27</f>
        <v>5.8823529411764705E-2</v>
      </c>
      <c r="G21" s="20"/>
      <c r="H21" s="10">
        <v>1</v>
      </c>
      <c r="I21" s="20">
        <f t="shared" ref="I21:I26" si="13">H21/H$27</f>
        <v>7.6923076923076927E-2</v>
      </c>
      <c r="J21" s="20"/>
      <c r="K21" s="10">
        <v>1</v>
      </c>
      <c r="L21" s="20">
        <f t="shared" ref="L21:L26" si="14">K21/K$27</f>
        <v>7.6923076923076927E-2</v>
      </c>
      <c r="M21" s="20"/>
      <c r="N21" s="10">
        <v>1</v>
      </c>
      <c r="O21" s="20">
        <f t="shared" ref="O21:O26" si="15">N21/N$27</f>
        <v>8.3333333333333329E-2</v>
      </c>
      <c r="P21" s="20"/>
      <c r="Q21" s="10">
        <v>1</v>
      </c>
      <c r="R21" s="20">
        <f t="shared" ref="R21:R26" si="16">Q21/Q$27</f>
        <v>7.1428571428571425E-2</v>
      </c>
      <c r="S21" s="20"/>
      <c r="T21" s="10">
        <v>2</v>
      </c>
      <c r="U21" s="20">
        <f t="shared" ref="U21:U26" si="17">T21/T$27</f>
        <v>0.15384615384615385</v>
      </c>
      <c r="V21" s="20"/>
      <c r="W21" s="10">
        <v>1</v>
      </c>
      <c r="X21" s="20">
        <f t="shared" ref="X21:X26" si="18">W21/W$27</f>
        <v>0.1</v>
      </c>
      <c r="Y21" s="20"/>
      <c r="Z21" s="10">
        <v>1</v>
      </c>
      <c r="AA21" s="20">
        <f t="shared" ref="AA21:AA26" si="19">Z21/Z$27</f>
        <v>0.1</v>
      </c>
      <c r="AB21" s="20"/>
      <c r="AC21" s="10">
        <v>1</v>
      </c>
      <c r="AD21" s="20">
        <f t="shared" ref="AD21:AD26" si="20">AC21/AC$27</f>
        <v>0.1111111111111111</v>
      </c>
      <c r="AE21" s="20"/>
      <c r="AF21" s="10">
        <v>1</v>
      </c>
      <c r="AG21" s="20">
        <f t="shared" ref="AG21:AG26" si="21">AF21/AF$27</f>
        <v>0.125</v>
      </c>
      <c r="AH21" s="20"/>
      <c r="AI21" s="10">
        <v>1</v>
      </c>
      <c r="AJ21" s="20">
        <f t="shared" ref="AJ21:AJ26" si="22">AI21/AI$27</f>
        <v>0.16666666666666666</v>
      </c>
      <c r="AK21" s="20"/>
      <c r="AL21" s="10" cm="1">
        <f t="array" aca="1" ref="AL21" ca="1">INDIRECT("'I. S&amp;P Ratings Distribution"&amp;"'!S7")</f>
        <v>1</v>
      </c>
      <c r="AM21" s="20">
        <f t="shared" ref="AM21:AM26" ca="1" si="23">AL21/AL$27</f>
        <v>0.14285714285714285</v>
      </c>
    </row>
    <row r="22" spans="3:39" ht="12" customHeight="1">
      <c r="C22" s="16"/>
      <c r="D22" s="16" t="s">
        <v>119</v>
      </c>
      <c r="E22" s="11">
        <v>5</v>
      </c>
      <c r="F22" s="21">
        <f t="shared" si="12"/>
        <v>0.29411764705882354</v>
      </c>
      <c r="G22" s="21"/>
      <c r="H22" s="11">
        <v>4</v>
      </c>
      <c r="I22" s="21">
        <f t="shared" si="13"/>
        <v>0.30769230769230771</v>
      </c>
      <c r="J22" s="21"/>
      <c r="K22" s="11">
        <v>5</v>
      </c>
      <c r="L22" s="21">
        <f t="shared" si="14"/>
        <v>0.38461538461538464</v>
      </c>
      <c r="M22" s="21"/>
      <c r="N22" s="11">
        <v>2</v>
      </c>
      <c r="O22" s="21">
        <f t="shared" si="15"/>
        <v>0.16666666666666666</v>
      </c>
      <c r="P22" s="21"/>
      <c r="Q22" s="11">
        <v>2</v>
      </c>
      <c r="R22" s="21">
        <f t="shared" si="16"/>
        <v>0.14285714285714285</v>
      </c>
      <c r="S22" s="21"/>
      <c r="T22" s="11">
        <v>2</v>
      </c>
      <c r="U22" s="21">
        <f t="shared" si="17"/>
        <v>0.15384615384615385</v>
      </c>
      <c r="V22" s="21"/>
      <c r="W22" s="11">
        <v>1</v>
      </c>
      <c r="X22" s="21">
        <f t="shared" si="18"/>
        <v>0.1</v>
      </c>
      <c r="Y22" s="21"/>
      <c r="Z22" s="11">
        <v>1</v>
      </c>
      <c r="AA22" s="21">
        <f t="shared" si="19"/>
        <v>0.1</v>
      </c>
      <c r="AB22" s="21"/>
      <c r="AC22" s="11">
        <v>1</v>
      </c>
      <c r="AD22" s="21">
        <f t="shared" si="20"/>
        <v>0.1111111111111111</v>
      </c>
      <c r="AE22" s="21"/>
      <c r="AF22" s="11">
        <v>1</v>
      </c>
      <c r="AG22" s="21">
        <f t="shared" si="21"/>
        <v>0.125</v>
      </c>
      <c r="AH22" s="21"/>
      <c r="AI22" s="11">
        <v>1</v>
      </c>
      <c r="AJ22" s="21">
        <f t="shared" si="22"/>
        <v>0.16666666666666666</v>
      </c>
      <c r="AK22" s="21"/>
      <c r="AL22" s="11" cm="1">
        <f t="array" aca="1" ref="AL22" ca="1">INDIRECT("'I. S&amp;P Ratings Distribution"&amp;"'!S8")</f>
        <v>1</v>
      </c>
      <c r="AM22" s="21">
        <f t="shared" ca="1" si="23"/>
        <v>0.14285714285714285</v>
      </c>
    </row>
    <row r="23" spans="3:39" ht="12" customHeight="1">
      <c r="C23" s="16"/>
      <c r="D23" s="16" t="s">
        <v>120</v>
      </c>
      <c r="E23" s="11">
        <v>5</v>
      </c>
      <c r="F23" s="21">
        <f t="shared" si="12"/>
        <v>0.29411764705882354</v>
      </c>
      <c r="G23" s="21"/>
      <c r="H23" s="11">
        <v>4</v>
      </c>
      <c r="I23" s="21">
        <f t="shared" si="13"/>
        <v>0.30769230769230771</v>
      </c>
      <c r="J23" s="21"/>
      <c r="K23" s="11">
        <v>5</v>
      </c>
      <c r="L23" s="21">
        <f t="shared" si="14"/>
        <v>0.38461538461538464</v>
      </c>
      <c r="M23" s="21"/>
      <c r="N23" s="11">
        <v>7</v>
      </c>
      <c r="O23" s="21">
        <f t="shared" si="15"/>
        <v>0.58333333333333337</v>
      </c>
      <c r="P23" s="21"/>
      <c r="Q23" s="11">
        <v>7</v>
      </c>
      <c r="R23" s="21">
        <f t="shared" si="16"/>
        <v>0.5</v>
      </c>
      <c r="S23" s="21"/>
      <c r="T23" s="11">
        <v>7</v>
      </c>
      <c r="U23" s="21">
        <f t="shared" si="17"/>
        <v>0.53846153846153844</v>
      </c>
      <c r="V23" s="21"/>
      <c r="W23" s="11">
        <v>7</v>
      </c>
      <c r="X23" s="21">
        <f t="shared" si="18"/>
        <v>0.7</v>
      </c>
      <c r="Y23" s="21"/>
      <c r="Z23" s="11">
        <v>6</v>
      </c>
      <c r="AA23" s="21">
        <f t="shared" si="19"/>
        <v>0.6</v>
      </c>
      <c r="AB23" s="21"/>
      <c r="AC23" s="11">
        <v>5</v>
      </c>
      <c r="AD23" s="21">
        <f t="shared" si="20"/>
        <v>0.55555555555555558</v>
      </c>
      <c r="AE23" s="21"/>
      <c r="AF23" s="11">
        <v>4</v>
      </c>
      <c r="AG23" s="21">
        <f t="shared" si="21"/>
        <v>0.5</v>
      </c>
      <c r="AH23" s="21"/>
      <c r="AI23" s="11">
        <v>1</v>
      </c>
      <c r="AJ23" s="21">
        <f t="shared" si="22"/>
        <v>0.16666666666666666</v>
      </c>
      <c r="AK23" s="21"/>
      <c r="AL23" s="11" cm="1">
        <f t="array" aca="1" ref="AL23" ca="1">INDIRECT("'I. S&amp;P Ratings Distribution"&amp;"'!S9")</f>
        <v>1</v>
      </c>
      <c r="AM23" s="21">
        <f t="shared" ca="1" si="23"/>
        <v>0.14285714285714285</v>
      </c>
    </row>
    <row r="24" spans="3:39" ht="12" customHeight="1">
      <c r="C24" s="16"/>
      <c r="D24" s="16" t="s">
        <v>121</v>
      </c>
      <c r="E24" s="11">
        <v>3</v>
      </c>
      <c r="F24" s="21">
        <f t="shared" si="12"/>
        <v>0.17647058823529413</v>
      </c>
      <c r="G24" s="21"/>
      <c r="H24" s="11">
        <v>2</v>
      </c>
      <c r="I24" s="21">
        <f t="shared" si="13"/>
        <v>0.15384615384615385</v>
      </c>
      <c r="J24" s="21"/>
      <c r="K24" s="11">
        <v>1</v>
      </c>
      <c r="L24" s="21">
        <f t="shared" si="14"/>
        <v>7.6923076923076927E-2</v>
      </c>
      <c r="M24" s="21"/>
      <c r="N24" s="11">
        <v>0</v>
      </c>
      <c r="O24" s="21">
        <f t="shared" si="15"/>
        <v>0</v>
      </c>
      <c r="P24" s="21"/>
      <c r="Q24" s="11">
        <v>2</v>
      </c>
      <c r="R24" s="21">
        <f t="shared" si="16"/>
        <v>0.14285714285714285</v>
      </c>
      <c r="S24" s="21"/>
      <c r="T24" s="11">
        <v>1</v>
      </c>
      <c r="U24" s="21">
        <f t="shared" si="17"/>
        <v>7.6923076923076927E-2</v>
      </c>
      <c r="V24" s="21"/>
      <c r="W24" s="11">
        <v>0</v>
      </c>
      <c r="X24" s="21">
        <f t="shared" si="18"/>
        <v>0</v>
      </c>
      <c r="Y24" s="21"/>
      <c r="Z24" s="11">
        <v>1</v>
      </c>
      <c r="AA24" s="21">
        <f t="shared" si="19"/>
        <v>0.1</v>
      </c>
      <c r="AB24" s="21"/>
      <c r="AC24" s="11">
        <v>1</v>
      </c>
      <c r="AD24" s="21">
        <f t="shared" si="20"/>
        <v>0.1111111111111111</v>
      </c>
      <c r="AE24" s="21"/>
      <c r="AF24" s="11">
        <v>1</v>
      </c>
      <c r="AG24" s="21">
        <f t="shared" si="21"/>
        <v>0.125</v>
      </c>
      <c r="AH24" s="21"/>
      <c r="AI24" s="11">
        <v>2</v>
      </c>
      <c r="AJ24" s="21">
        <f t="shared" si="22"/>
        <v>0.33333333333333331</v>
      </c>
      <c r="AK24" s="21"/>
      <c r="AL24" s="11" cm="1">
        <f t="array" aca="1" ref="AL24" ca="1">INDIRECT("'I. S&amp;P Ratings Distribution"&amp;"'!S10")</f>
        <v>3</v>
      </c>
      <c r="AM24" s="21">
        <f t="shared" ca="1" si="23"/>
        <v>0.42857142857142855</v>
      </c>
    </row>
    <row r="25" spans="3:39" ht="12" customHeight="1">
      <c r="C25" s="16"/>
      <c r="D25" s="16" t="s">
        <v>122</v>
      </c>
      <c r="E25" s="11">
        <v>3</v>
      </c>
      <c r="F25" s="21">
        <f t="shared" si="12"/>
        <v>0.17647058823529413</v>
      </c>
      <c r="G25" s="21"/>
      <c r="H25" s="11">
        <v>2</v>
      </c>
      <c r="I25" s="21">
        <f t="shared" si="13"/>
        <v>0.15384615384615385</v>
      </c>
      <c r="J25" s="21"/>
      <c r="K25" s="11">
        <v>1</v>
      </c>
      <c r="L25" s="21">
        <f t="shared" si="14"/>
        <v>7.6923076923076927E-2</v>
      </c>
      <c r="M25" s="21"/>
      <c r="N25" s="11">
        <v>1</v>
      </c>
      <c r="O25" s="21">
        <f t="shared" si="15"/>
        <v>8.3333333333333329E-2</v>
      </c>
      <c r="P25" s="21"/>
      <c r="Q25" s="11">
        <v>1</v>
      </c>
      <c r="R25" s="21">
        <f t="shared" si="16"/>
        <v>7.1428571428571425E-2</v>
      </c>
      <c r="S25" s="21"/>
      <c r="T25" s="11">
        <v>1</v>
      </c>
      <c r="U25" s="21">
        <f t="shared" si="17"/>
        <v>7.6923076923076927E-2</v>
      </c>
      <c r="V25" s="21"/>
      <c r="W25" s="11">
        <v>1</v>
      </c>
      <c r="X25" s="21">
        <f t="shared" si="18"/>
        <v>0.1</v>
      </c>
      <c r="Y25" s="21"/>
      <c r="Z25" s="11">
        <v>1</v>
      </c>
      <c r="AA25" s="21">
        <f t="shared" si="19"/>
        <v>0.1</v>
      </c>
      <c r="AB25" s="21"/>
      <c r="AC25" s="11">
        <v>1</v>
      </c>
      <c r="AD25" s="21">
        <f t="shared" si="20"/>
        <v>0.1111111111111111</v>
      </c>
      <c r="AE25" s="21"/>
      <c r="AF25" s="11">
        <v>1</v>
      </c>
      <c r="AG25" s="21">
        <f t="shared" si="21"/>
        <v>0.125</v>
      </c>
      <c r="AH25" s="21"/>
      <c r="AI25" s="11">
        <v>0</v>
      </c>
      <c r="AJ25" s="21">
        <f t="shared" si="22"/>
        <v>0</v>
      </c>
      <c r="AK25" s="21"/>
      <c r="AL25" s="11" cm="1">
        <f t="array" aca="1" ref="AL25" ca="1">INDIRECT("'I. S&amp;P Ratings Distribution"&amp;"'!S11")</f>
        <v>0</v>
      </c>
      <c r="AM25" s="21">
        <f t="shared" ca="1" si="23"/>
        <v>0</v>
      </c>
    </row>
    <row r="26" spans="3:39" ht="12" customHeight="1">
      <c r="C26" s="17"/>
      <c r="D26" s="17" t="s">
        <v>123</v>
      </c>
      <c r="E26" s="12">
        <v>0</v>
      </c>
      <c r="F26" s="22">
        <f t="shared" si="12"/>
        <v>0</v>
      </c>
      <c r="G26" s="22"/>
      <c r="H26" s="12">
        <v>0</v>
      </c>
      <c r="I26" s="22">
        <f t="shared" si="13"/>
        <v>0</v>
      </c>
      <c r="J26" s="22"/>
      <c r="K26" s="12">
        <v>0</v>
      </c>
      <c r="L26" s="22">
        <f t="shared" si="14"/>
        <v>0</v>
      </c>
      <c r="M26" s="22"/>
      <c r="N26" s="12">
        <v>1</v>
      </c>
      <c r="O26" s="22">
        <f t="shared" si="15"/>
        <v>8.3333333333333329E-2</v>
      </c>
      <c r="P26" s="22"/>
      <c r="Q26" s="12">
        <v>1</v>
      </c>
      <c r="R26" s="22">
        <f t="shared" si="16"/>
        <v>7.1428571428571425E-2</v>
      </c>
      <c r="S26" s="22"/>
      <c r="T26" s="12">
        <v>0</v>
      </c>
      <c r="U26" s="22">
        <f t="shared" si="17"/>
        <v>0</v>
      </c>
      <c r="V26" s="22"/>
      <c r="W26" s="12">
        <v>0</v>
      </c>
      <c r="X26" s="22">
        <f t="shared" si="18"/>
        <v>0</v>
      </c>
      <c r="Y26" s="22"/>
      <c r="Z26" s="12">
        <v>0</v>
      </c>
      <c r="AA26" s="22">
        <f t="shared" si="19"/>
        <v>0</v>
      </c>
      <c r="AB26" s="22"/>
      <c r="AC26" s="12">
        <v>0</v>
      </c>
      <c r="AD26" s="22">
        <f t="shared" si="20"/>
        <v>0</v>
      </c>
      <c r="AE26" s="22"/>
      <c r="AF26" s="12">
        <v>0</v>
      </c>
      <c r="AG26" s="22">
        <f t="shared" si="21"/>
        <v>0</v>
      </c>
      <c r="AH26" s="22"/>
      <c r="AI26" s="12">
        <v>1</v>
      </c>
      <c r="AJ26" s="22">
        <f t="shared" si="22"/>
        <v>0.16666666666666666</v>
      </c>
      <c r="AK26" s="22"/>
      <c r="AL26" s="12" cm="1">
        <f t="array" aca="1" ref="AL26" ca="1">INDIRECT("'I. S&amp;P Ratings Distribution"&amp;"'!S12")</f>
        <v>1</v>
      </c>
      <c r="AM26" s="22">
        <f t="shared" ca="1" si="23"/>
        <v>0.14285714285714285</v>
      </c>
    </row>
    <row r="27" spans="3:39" s="13" customFormat="1" ht="12" customHeight="1">
      <c r="C27" s="18"/>
      <c r="D27" s="18" t="s">
        <v>124</v>
      </c>
      <c r="E27" s="9">
        <f>SUM(E21:E26)</f>
        <v>17</v>
      </c>
      <c r="F27" s="23">
        <f>SUM(F21:F26)</f>
        <v>1</v>
      </c>
      <c r="G27" s="23"/>
      <c r="H27" s="9">
        <f>SUM(H21:H26)</f>
        <v>13</v>
      </c>
      <c r="I27" s="23">
        <f>SUM(I21:I26)</f>
        <v>1</v>
      </c>
      <c r="J27" s="23"/>
      <c r="K27" s="9">
        <f>SUM(K21:K26)</f>
        <v>13</v>
      </c>
      <c r="L27" s="23">
        <f>SUM(L21:L26)</f>
        <v>1</v>
      </c>
      <c r="M27" s="23"/>
      <c r="N27" s="9">
        <f>SUM(N21:N26)</f>
        <v>12</v>
      </c>
      <c r="O27" s="23">
        <f>SUM(O21:O26)</f>
        <v>1</v>
      </c>
      <c r="P27" s="23"/>
      <c r="Q27" s="9">
        <f>SUM(Q21:Q26)</f>
        <v>14</v>
      </c>
      <c r="R27" s="23">
        <f>SUM(R21:R26)</f>
        <v>1</v>
      </c>
      <c r="S27" s="23"/>
      <c r="T27" s="9">
        <f>SUM(T21:T26)</f>
        <v>13</v>
      </c>
      <c r="U27" s="23">
        <f>SUM(U21:U26)</f>
        <v>1</v>
      </c>
      <c r="V27" s="23"/>
      <c r="W27" s="9">
        <f>SUM(W21:W26)</f>
        <v>10</v>
      </c>
      <c r="X27" s="23">
        <f>SUM(X21:X26)</f>
        <v>0.99999999999999989</v>
      </c>
      <c r="Y27" s="23"/>
      <c r="Z27" s="9">
        <f>SUM(Z21:Z26)</f>
        <v>10</v>
      </c>
      <c r="AA27" s="23">
        <f>SUM(AA21:AA26)</f>
        <v>1</v>
      </c>
      <c r="AB27" s="23"/>
      <c r="AC27" s="9">
        <f>SUM(AC21:AC26)</f>
        <v>9</v>
      </c>
      <c r="AD27" s="23">
        <f>SUM(AD21:AD26)</f>
        <v>1</v>
      </c>
      <c r="AE27" s="23"/>
      <c r="AF27" s="9">
        <f>SUM(AF21:AF26)</f>
        <v>8</v>
      </c>
      <c r="AG27" s="23">
        <f>SUM(AG21:AG26)</f>
        <v>1</v>
      </c>
      <c r="AH27" s="23"/>
      <c r="AI27" s="9">
        <f>SUM(AI21:AI26)</f>
        <v>6</v>
      </c>
      <c r="AJ27" s="23">
        <f>SUM(AJ21:AJ26)</f>
        <v>0.99999999999999989</v>
      </c>
      <c r="AK27" s="23"/>
      <c r="AL27" s="9">
        <f ca="1">SUM(AL21:AL26)</f>
        <v>7</v>
      </c>
      <c r="AM27" s="23">
        <f ca="1">SUM(AM21:AM26)</f>
        <v>1</v>
      </c>
    </row>
    <row r="28" spans="3:39" ht="12" customHeight="1">
      <c r="C28" s="6"/>
      <c r="D28" s="6"/>
      <c r="E28" s="3"/>
      <c r="F28" s="24"/>
      <c r="G28" s="24"/>
      <c r="H28" s="3"/>
      <c r="I28" s="24"/>
      <c r="J28" s="24"/>
      <c r="K28" s="3"/>
      <c r="L28" s="24"/>
      <c r="M28" s="24"/>
      <c r="N28" s="3"/>
      <c r="O28" s="24"/>
      <c r="P28" s="24"/>
      <c r="Q28" s="3"/>
      <c r="R28" s="24"/>
      <c r="S28" s="24"/>
      <c r="T28" s="3"/>
      <c r="U28" s="24"/>
      <c r="V28" s="24"/>
      <c r="W28" s="3"/>
      <c r="X28" s="24"/>
      <c r="Y28" s="24"/>
      <c r="Z28" s="3"/>
      <c r="AA28" s="24"/>
      <c r="AB28" s="24"/>
      <c r="AC28" s="3"/>
      <c r="AD28" s="24"/>
      <c r="AE28" s="24"/>
      <c r="AF28" s="3"/>
      <c r="AG28" s="24"/>
      <c r="AH28" s="24"/>
      <c r="AI28" s="3"/>
      <c r="AJ28" s="24"/>
      <c r="AK28" s="24"/>
      <c r="AL28" s="3"/>
      <c r="AM28" s="24"/>
    </row>
    <row r="29" spans="3:39" ht="12" customHeight="1">
      <c r="C29" s="6"/>
      <c r="D29" s="6"/>
      <c r="E29" s="3"/>
      <c r="F29" s="24"/>
      <c r="G29" s="24"/>
      <c r="H29" s="3"/>
      <c r="I29" s="24"/>
      <c r="J29" s="24"/>
      <c r="K29" s="3"/>
      <c r="L29" s="24"/>
      <c r="M29" s="24"/>
      <c r="N29" s="3"/>
      <c r="O29" s="24"/>
      <c r="P29" s="24"/>
      <c r="Q29" s="3"/>
      <c r="R29" s="24"/>
      <c r="S29" s="24"/>
      <c r="T29" s="3"/>
      <c r="U29" s="24"/>
      <c r="V29" s="24"/>
      <c r="W29" s="3"/>
      <c r="X29" s="24"/>
      <c r="Y29" s="24"/>
      <c r="Z29" s="3"/>
      <c r="AA29" s="24"/>
      <c r="AB29" s="24"/>
      <c r="AC29" s="3"/>
      <c r="AD29" s="24"/>
      <c r="AE29" s="24"/>
      <c r="AF29" s="3"/>
      <c r="AG29" s="24"/>
      <c r="AH29" s="24"/>
      <c r="AI29" s="3"/>
      <c r="AJ29" s="24"/>
      <c r="AK29" s="24"/>
      <c r="AL29" s="3"/>
      <c r="AM29" s="24"/>
    </row>
    <row r="30" spans="3:39" ht="12" customHeight="1">
      <c r="C30" s="103"/>
      <c r="D30" s="103" t="s">
        <v>126</v>
      </c>
      <c r="E30" s="104"/>
      <c r="F30" s="106"/>
      <c r="G30" s="107"/>
      <c r="H30" s="104"/>
      <c r="I30" s="106"/>
      <c r="J30" s="107"/>
      <c r="K30" s="104"/>
      <c r="L30" s="106"/>
      <c r="M30" s="107"/>
      <c r="N30" s="104"/>
      <c r="O30" s="106"/>
      <c r="P30" s="107"/>
      <c r="Q30" s="104"/>
      <c r="R30" s="106"/>
      <c r="S30" s="107"/>
      <c r="T30" s="104"/>
      <c r="U30" s="106"/>
      <c r="V30" s="107"/>
      <c r="W30" s="104"/>
      <c r="X30" s="106"/>
      <c r="Y30" s="106"/>
      <c r="Z30" s="104"/>
      <c r="AA30" s="106"/>
      <c r="AB30" s="106"/>
      <c r="AC30" s="106"/>
      <c r="AD30" s="106"/>
      <c r="AE30" s="106"/>
      <c r="AF30" s="106"/>
      <c r="AG30" s="106"/>
      <c r="AH30" s="106"/>
      <c r="AI30" s="104"/>
      <c r="AJ30" s="106"/>
      <c r="AK30" s="106"/>
      <c r="AL30" s="104"/>
      <c r="AM30" s="106"/>
    </row>
    <row r="31" spans="3:39" ht="12" customHeight="1">
      <c r="C31" s="15"/>
      <c r="D31" s="15" t="s">
        <v>118</v>
      </c>
      <c r="E31" s="10">
        <v>0</v>
      </c>
      <c r="F31" s="20">
        <f t="shared" ref="F31:F36" si="24">E31/E$37</f>
        <v>0</v>
      </c>
      <c r="G31" s="20"/>
      <c r="H31" s="10">
        <v>0</v>
      </c>
      <c r="I31" s="20">
        <f t="shared" ref="I31:I36" si="25">H31/H$37</f>
        <v>0</v>
      </c>
      <c r="J31" s="20"/>
      <c r="K31" s="10">
        <v>0</v>
      </c>
      <c r="L31" s="20">
        <f t="shared" ref="L31:L36" si="26">K31/K$37</f>
        <v>0</v>
      </c>
      <c r="M31" s="20"/>
      <c r="N31" s="10">
        <v>0</v>
      </c>
      <c r="O31" s="20">
        <f t="shared" ref="O31:O36" si="27">N31/N$37</f>
        <v>0</v>
      </c>
      <c r="P31" s="20"/>
      <c r="Q31" s="10"/>
      <c r="R31" s="20"/>
      <c r="S31" s="20"/>
      <c r="T31" s="10"/>
      <c r="U31" s="20"/>
      <c r="V31" s="20"/>
      <c r="W31" s="10"/>
      <c r="X31" s="20"/>
      <c r="Y31" s="20"/>
      <c r="Z31" s="10"/>
      <c r="AA31" s="20"/>
      <c r="AB31" s="20"/>
      <c r="AC31" s="10"/>
      <c r="AD31" s="26"/>
      <c r="AE31" s="26"/>
      <c r="AF31" s="10"/>
      <c r="AG31" s="26"/>
      <c r="AH31" s="20"/>
      <c r="AI31" s="10"/>
      <c r="AJ31" s="26"/>
      <c r="AK31" s="20"/>
      <c r="AL31" s="10"/>
      <c r="AM31" s="26"/>
    </row>
    <row r="32" spans="3:39" ht="12" customHeight="1">
      <c r="C32" s="16"/>
      <c r="D32" s="16" t="s">
        <v>119</v>
      </c>
      <c r="E32" s="11">
        <v>0</v>
      </c>
      <c r="F32" s="21">
        <f t="shared" si="24"/>
        <v>0</v>
      </c>
      <c r="G32" s="21"/>
      <c r="H32" s="11">
        <v>0</v>
      </c>
      <c r="I32" s="21">
        <f t="shared" si="25"/>
        <v>0</v>
      </c>
      <c r="J32" s="21"/>
      <c r="K32" s="11">
        <v>0</v>
      </c>
      <c r="L32" s="21">
        <f t="shared" si="26"/>
        <v>0</v>
      </c>
      <c r="M32" s="21"/>
      <c r="N32" s="11">
        <v>0</v>
      </c>
      <c r="O32" s="21">
        <f t="shared" si="27"/>
        <v>0</v>
      </c>
      <c r="P32" s="21"/>
      <c r="Q32" s="11"/>
      <c r="R32" s="21"/>
      <c r="S32" s="21"/>
      <c r="T32" s="11"/>
      <c r="U32" s="21"/>
      <c r="V32" s="21"/>
      <c r="W32" s="11"/>
      <c r="X32" s="21"/>
      <c r="Y32" s="21"/>
      <c r="Z32" s="11"/>
      <c r="AA32" s="21"/>
      <c r="AB32" s="21"/>
      <c r="AC32" s="11"/>
      <c r="AD32" s="27"/>
      <c r="AE32" s="27"/>
      <c r="AF32" s="11"/>
      <c r="AG32" s="27"/>
      <c r="AH32" s="21"/>
      <c r="AI32" s="11"/>
      <c r="AJ32" s="27"/>
      <c r="AK32" s="21"/>
      <c r="AL32" s="11"/>
      <c r="AM32" s="27"/>
    </row>
    <row r="33" spans="3:39" ht="12" customHeight="1">
      <c r="C33" s="16"/>
      <c r="D33" s="16" t="s">
        <v>120</v>
      </c>
      <c r="E33" s="11">
        <v>1</v>
      </c>
      <c r="F33" s="21">
        <f t="shared" si="24"/>
        <v>0.5</v>
      </c>
      <c r="G33" s="21"/>
      <c r="H33" s="11">
        <v>1</v>
      </c>
      <c r="I33" s="21">
        <f t="shared" si="25"/>
        <v>0.5</v>
      </c>
      <c r="J33" s="21"/>
      <c r="K33" s="11">
        <v>1</v>
      </c>
      <c r="L33" s="21">
        <f t="shared" si="26"/>
        <v>0.5</v>
      </c>
      <c r="M33" s="21"/>
      <c r="N33" s="11">
        <v>0</v>
      </c>
      <c r="O33" s="21">
        <f t="shared" si="27"/>
        <v>0</v>
      </c>
      <c r="P33" s="21"/>
      <c r="Q33" s="11"/>
      <c r="R33" s="21"/>
      <c r="S33" s="21"/>
      <c r="T33" s="11"/>
      <c r="U33" s="21"/>
      <c r="V33" s="21"/>
      <c r="W33" s="11"/>
      <c r="X33" s="21"/>
      <c r="Y33" s="21"/>
      <c r="Z33" s="11"/>
      <c r="AA33" s="21"/>
      <c r="AB33" s="21"/>
      <c r="AC33" s="11"/>
      <c r="AD33" s="27"/>
      <c r="AE33" s="27"/>
      <c r="AF33" s="11"/>
      <c r="AG33" s="27"/>
      <c r="AH33" s="21"/>
      <c r="AI33" s="11"/>
      <c r="AJ33" s="27"/>
      <c r="AK33" s="21"/>
      <c r="AL33" s="11"/>
      <c r="AM33" s="27"/>
    </row>
    <row r="34" spans="3:39" ht="12" customHeight="1">
      <c r="C34" s="16"/>
      <c r="D34" s="16" t="s">
        <v>121</v>
      </c>
      <c r="E34" s="11">
        <v>0</v>
      </c>
      <c r="F34" s="21">
        <f t="shared" si="24"/>
        <v>0</v>
      </c>
      <c r="G34" s="21"/>
      <c r="H34" s="11">
        <v>0</v>
      </c>
      <c r="I34" s="21">
        <f t="shared" si="25"/>
        <v>0</v>
      </c>
      <c r="J34" s="21"/>
      <c r="K34" s="11">
        <v>0</v>
      </c>
      <c r="L34" s="21">
        <f t="shared" si="26"/>
        <v>0</v>
      </c>
      <c r="M34" s="21"/>
      <c r="N34" s="11">
        <v>1</v>
      </c>
      <c r="O34" s="21">
        <f t="shared" si="27"/>
        <v>0.5</v>
      </c>
      <c r="P34" s="21"/>
      <c r="Q34" s="11"/>
      <c r="R34" s="21"/>
      <c r="S34" s="21"/>
      <c r="T34" s="11"/>
      <c r="U34" s="21"/>
      <c r="V34" s="21"/>
      <c r="W34" s="11"/>
      <c r="X34" s="21"/>
      <c r="Y34" s="21"/>
      <c r="Z34" s="11"/>
      <c r="AA34" s="21"/>
      <c r="AB34" s="21"/>
      <c r="AC34" s="11"/>
      <c r="AD34" s="27"/>
      <c r="AE34" s="27"/>
      <c r="AF34" s="11"/>
      <c r="AG34" s="27"/>
      <c r="AH34" s="21"/>
      <c r="AI34" s="11"/>
      <c r="AJ34" s="27"/>
      <c r="AK34" s="21"/>
      <c r="AL34" s="11"/>
      <c r="AM34" s="27"/>
    </row>
    <row r="35" spans="3:39" ht="12" customHeight="1">
      <c r="C35" s="16"/>
      <c r="D35" s="16" t="s">
        <v>122</v>
      </c>
      <c r="E35" s="11">
        <v>0</v>
      </c>
      <c r="F35" s="21">
        <f t="shared" si="24"/>
        <v>0</v>
      </c>
      <c r="G35" s="21"/>
      <c r="H35" s="11">
        <v>1</v>
      </c>
      <c r="I35" s="21">
        <f t="shared" si="25"/>
        <v>0.5</v>
      </c>
      <c r="J35" s="21"/>
      <c r="K35" s="11">
        <v>1</v>
      </c>
      <c r="L35" s="21">
        <f t="shared" si="26"/>
        <v>0.5</v>
      </c>
      <c r="M35" s="21"/>
      <c r="N35" s="11">
        <v>1</v>
      </c>
      <c r="O35" s="21">
        <f t="shared" si="27"/>
        <v>0.5</v>
      </c>
      <c r="P35" s="21"/>
      <c r="Q35" s="11"/>
      <c r="R35" s="21"/>
      <c r="S35" s="21"/>
      <c r="T35" s="11"/>
      <c r="U35" s="21"/>
      <c r="V35" s="21"/>
      <c r="W35" s="11"/>
      <c r="X35" s="21"/>
      <c r="Y35" s="21"/>
      <c r="Z35" s="11"/>
      <c r="AA35" s="21"/>
      <c r="AB35" s="21"/>
      <c r="AC35" s="11"/>
      <c r="AD35" s="27"/>
      <c r="AE35" s="27"/>
      <c r="AF35" s="11"/>
      <c r="AG35" s="27"/>
      <c r="AH35" s="21"/>
      <c r="AI35" s="11"/>
      <c r="AJ35" s="27"/>
      <c r="AK35" s="21"/>
      <c r="AL35" s="11"/>
      <c r="AM35" s="27"/>
    </row>
    <row r="36" spans="3:39" ht="12" customHeight="1">
      <c r="C36" s="17"/>
      <c r="D36" s="17" t="s">
        <v>123</v>
      </c>
      <c r="E36" s="12">
        <v>1</v>
      </c>
      <c r="F36" s="22">
        <f t="shared" si="24"/>
        <v>0.5</v>
      </c>
      <c r="G36" s="22"/>
      <c r="H36" s="12">
        <v>0</v>
      </c>
      <c r="I36" s="22">
        <f t="shared" si="25"/>
        <v>0</v>
      </c>
      <c r="J36" s="22"/>
      <c r="K36" s="12">
        <v>0</v>
      </c>
      <c r="L36" s="22">
        <f t="shared" si="26"/>
        <v>0</v>
      </c>
      <c r="M36" s="22"/>
      <c r="N36" s="12">
        <v>0</v>
      </c>
      <c r="O36" s="22">
        <f t="shared" si="27"/>
        <v>0</v>
      </c>
      <c r="P36" s="22"/>
      <c r="Q36" s="12"/>
      <c r="R36" s="22"/>
      <c r="S36" s="22"/>
      <c r="T36" s="12"/>
      <c r="U36" s="22"/>
      <c r="V36" s="22"/>
      <c r="W36" s="12"/>
      <c r="X36" s="22"/>
      <c r="Y36" s="22"/>
      <c r="Z36" s="12"/>
      <c r="AA36" s="22"/>
      <c r="AB36" s="22"/>
      <c r="AC36" s="12"/>
      <c r="AD36" s="28"/>
      <c r="AE36" s="28"/>
      <c r="AF36" s="12"/>
      <c r="AG36" s="28"/>
      <c r="AH36" s="22"/>
      <c r="AI36" s="12"/>
      <c r="AJ36" s="28"/>
      <c r="AK36" s="22"/>
      <c r="AL36" s="12"/>
      <c r="AM36" s="28"/>
    </row>
    <row r="37" spans="3:39" s="13" customFormat="1" ht="12" customHeight="1">
      <c r="C37" s="18"/>
      <c r="D37" s="18" t="s">
        <v>124</v>
      </c>
      <c r="E37" s="9">
        <f>SUM(E31:E36)</f>
        <v>2</v>
      </c>
      <c r="F37" s="23">
        <f>SUM(F31:F36)</f>
        <v>1</v>
      </c>
      <c r="G37" s="23"/>
      <c r="H37" s="9">
        <f>SUM(H31:H36)</f>
        <v>2</v>
      </c>
      <c r="I37" s="23">
        <f>SUM(I31:I36)</f>
        <v>1</v>
      </c>
      <c r="J37" s="23"/>
      <c r="K37" s="9">
        <f>SUM(K31:K36)</f>
        <v>2</v>
      </c>
      <c r="L37" s="23">
        <f>SUM(L31:L36)</f>
        <v>1</v>
      </c>
      <c r="M37" s="23"/>
      <c r="N37" s="9">
        <f>SUM(N31:N36)</f>
        <v>2</v>
      </c>
      <c r="O37" s="23">
        <f>SUM(O31:O36)</f>
        <v>1</v>
      </c>
      <c r="P37" s="23"/>
      <c r="Q37" s="9"/>
      <c r="R37" s="23"/>
      <c r="S37" s="23"/>
      <c r="T37" s="9"/>
      <c r="U37" s="23"/>
      <c r="V37" s="23"/>
      <c r="W37" s="9"/>
      <c r="X37" s="23"/>
      <c r="Y37" s="23"/>
      <c r="Z37" s="9"/>
      <c r="AA37" s="23"/>
      <c r="AB37" s="23"/>
      <c r="AC37" s="9"/>
      <c r="AD37" s="29"/>
      <c r="AE37" s="29"/>
      <c r="AF37" s="9"/>
      <c r="AG37" s="29"/>
      <c r="AH37" s="23"/>
      <c r="AI37" s="9"/>
      <c r="AJ37" s="29"/>
      <c r="AK37" s="23"/>
      <c r="AL37" s="9"/>
      <c r="AM37" s="29"/>
    </row>
    <row r="40" spans="3:39" ht="12" customHeight="1">
      <c r="C40" s="7"/>
      <c r="D40" s="32" t="s">
        <v>127</v>
      </c>
    </row>
    <row r="41" spans="3:39" ht="12" customHeight="1">
      <c r="D41" s="32" t="s">
        <v>333</v>
      </c>
    </row>
  </sheetData>
  <mergeCells count="14">
    <mergeCell ref="AL7:AM7"/>
    <mergeCell ref="A1:C1"/>
    <mergeCell ref="AF7:AG7"/>
    <mergeCell ref="AI7:AJ7"/>
    <mergeCell ref="C5:D5"/>
    <mergeCell ref="E7:F7"/>
    <mergeCell ref="N7:O7"/>
    <mergeCell ref="K7:L7"/>
    <mergeCell ref="AC7:AD7"/>
    <mergeCell ref="H7:I7"/>
    <mergeCell ref="Q7:R7"/>
    <mergeCell ref="T7:U7"/>
    <mergeCell ref="W7:X7"/>
    <mergeCell ref="Z7:AA7"/>
  </mergeCells>
  <phoneticPr fontId="2" type="noConversion"/>
  <hyperlinks>
    <hyperlink ref="A1" location="Index!A1" display="Return to Index" xr:uid="{B387EC44-F9B0-402F-BC76-B455E7B841BE}"/>
    <hyperlink ref="A1:B1" location="Contents!A1" display="Go to Contents" xr:uid="{791DF756-3A42-43FE-B4AE-F08F5C4E7A1D}"/>
  </hyperlinks>
  <printOptions gridLines="1"/>
  <pageMargins left="0.17" right="0.27" top="1" bottom="1" header="0.5" footer="0.5"/>
  <pageSetup scale="48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0">
    <tabColor theme="0"/>
  </sheetPr>
  <dimension ref="A1:F43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159" customWidth="1"/>
    <col min="3" max="3" width="30.7109375" style="159" customWidth="1"/>
    <col min="4" max="6" width="12.7109375" style="158" customWidth="1"/>
    <col min="7" max="16384" width="9.140625" style="159"/>
  </cols>
  <sheetData>
    <row r="1" spans="1:6" ht="12" customHeight="1">
      <c r="A1" s="222" t="s">
        <v>320</v>
      </c>
      <c r="B1" s="223"/>
      <c r="C1" s="224"/>
    </row>
    <row r="2" spans="1:6" ht="18" customHeight="1">
      <c r="B2" s="59" t="s">
        <v>272</v>
      </c>
    </row>
    <row r="3" spans="1:6" ht="12" customHeight="1">
      <c r="C3" s="201"/>
    </row>
    <row r="5" spans="1:6" ht="12" customHeight="1">
      <c r="C5" s="203" t="s">
        <v>128</v>
      </c>
      <c r="D5" s="202" t="s">
        <v>131</v>
      </c>
      <c r="E5" s="202" t="s">
        <v>129</v>
      </c>
      <c r="F5" s="202" t="s">
        <v>130</v>
      </c>
    </row>
    <row r="6" spans="1:6" ht="12" customHeight="1">
      <c r="D6" s="159"/>
      <c r="E6" s="159"/>
      <c r="F6" s="159"/>
    </row>
    <row r="7" spans="1:6" ht="12" customHeight="1">
      <c r="C7" s="163"/>
      <c r="D7" s="163" t="s">
        <v>133</v>
      </c>
      <c r="E7" s="163" t="s">
        <v>132</v>
      </c>
      <c r="F7" s="163" t="s">
        <v>133</v>
      </c>
    </row>
    <row r="8" spans="1:6" ht="12" customHeight="1">
      <c r="C8" s="163"/>
      <c r="D8" s="163"/>
      <c r="E8" s="163"/>
      <c r="F8" s="163"/>
    </row>
    <row r="9" spans="1:6" ht="12" customHeight="1">
      <c r="C9" s="163"/>
      <c r="D9" s="163" t="s">
        <v>135</v>
      </c>
      <c r="E9" s="163" t="s">
        <v>134</v>
      </c>
      <c r="F9" s="163" t="s">
        <v>135</v>
      </c>
    </row>
    <row r="10" spans="1:6" ht="12" customHeight="1">
      <c r="C10" s="163"/>
      <c r="D10" s="163" t="s">
        <v>137</v>
      </c>
      <c r="E10" s="163" t="s">
        <v>136</v>
      </c>
      <c r="F10" s="163" t="s">
        <v>137</v>
      </c>
    </row>
    <row r="11" spans="1:6" ht="12" customHeight="1">
      <c r="C11" s="163"/>
      <c r="D11" s="163" t="s">
        <v>139</v>
      </c>
      <c r="E11" s="163" t="s">
        <v>138</v>
      </c>
      <c r="F11" s="163" t="s">
        <v>139</v>
      </c>
    </row>
    <row r="12" spans="1:6" ht="12" customHeight="1">
      <c r="C12" s="163"/>
      <c r="D12" s="163"/>
      <c r="E12" s="163"/>
      <c r="F12" s="163"/>
    </row>
    <row r="13" spans="1:6" ht="12" customHeight="1">
      <c r="C13" s="163"/>
      <c r="D13" s="163" t="s">
        <v>141</v>
      </c>
      <c r="E13" s="163" t="s">
        <v>140</v>
      </c>
      <c r="F13" s="163" t="s">
        <v>141</v>
      </c>
    </row>
    <row r="14" spans="1:6" ht="12" customHeight="1">
      <c r="C14" s="163"/>
      <c r="D14" s="163" t="s">
        <v>143</v>
      </c>
      <c r="E14" s="163" t="s">
        <v>142</v>
      </c>
      <c r="F14" s="163" t="s">
        <v>143</v>
      </c>
    </row>
    <row r="15" spans="1:6" ht="12" customHeight="1">
      <c r="C15" s="163"/>
      <c r="D15" s="163" t="s">
        <v>119</v>
      </c>
      <c r="E15" s="163" t="s">
        <v>144</v>
      </c>
      <c r="F15" s="163" t="s">
        <v>119</v>
      </c>
    </row>
    <row r="16" spans="1:6" ht="12" customHeight="1">
      <c r="C16" s="163"/>
      <c r="D16" s="163"/>
      <c r="E16" s="163"/>
      <c r="F16" s="163"/>
    </row>
    <row r="17" spans="3:6" ht="12" customHeight="1">
      <c r="C17" s="163"/>
      <c r="D17" s="163" t="s">
        <v>120</v>
      </c>
      <c r="E17" s="163" t="s">
        <v>145</v>
      </c>
      <c r="F17" s="163" t="s">
        <v>120</v>
      </c>
    </row>
    <row r="18" spans="3:6" ht="12" customHeight="1">
      <c r="C18" s="163"/>
      <c r="D18" s="163" t="s">
        <v>121</v>
      </c>
      <c r="E18" s="163" t="s">
        <v>146</v>
      </c>
      <c r="F18" s="163" t="s">
        <v>121</v>
      </c>
    </row>
    <row r="19" spans="3:6" ht="12" customHeight="1">
      <c r="C19" s="163"/>
      <c r="D19" s="163" t="s">
        <v>122</v>
      </c>
      <c r="E19" s="163" t="s">
        <v>147</v>
      </c>
      <c r="F19" s="163" t="s">
        <v>122</v>
      </c>
    </row>
    <row r="20" spans="3:6" ht="12" customHeight="1">
      <c r="C20" s="163"/>
      <c r="D20" s="163"/>
      <c r="E20" s="163"/>
      <c r="F20" s="163"/>
    </row>
    <row r="21" spans="3:6" ht="12" customHeight="1">
      <c r="C21" s="203" t="s">
        <v>148</v>
      </c>
      <c r="D21" s="202" t="s">
        <v>131</v>
      </c>
      <c r="E21" s="202" t="s">
        <v>129</v>
      </c>
      <c r="F21" s="202" t="s">
        <v>130</v>
      </c>
    </row>
    <row r="22" spans="3:6" ht="12" customHeight="1">
      <c r="C22" s="163"/>
      <c r="D22" s="163"/>
      <c r="E22" s="163"/>
      <c r="F22" s="163"/>
    </row>
    <row r="23" spans="3:6" ht="12" customHeight="1">
      <c r="C23" s="163"/>
      <c r="D23" s="163" t="s">
        <v>150</v>
      </c>
      <c r="E23" s="163" t="s">
        <v>149</v>
      </c>
      <c r="F23" s="163" t="s">
        <v>150</v>
      </c>
    </row>
    <row r="24" spans="3:6" ht="12" customHeight="1">
      <c r="C24" s="163"/>
      <c r="D24" s="163" t="s">
        <v>152</v>
      </c>
      <c r="E24" s="163" t="s">
        <v>151</v>
      </c>
      <c r="F24" s="163" t="s">
        <v>152</v>
      </c>
    </row>
    <row r="25" spans="3:6" ht="12" customHeight="1">
      <c r="C25" s="163"/>
      <c r="D25" s="163" t="s">
        <v>154</v>
      </c>
      <c r="E25" s="163" t="s">
        <v>153</v>
      </c>
      <c r="F25" s="163" t="s">
        <v>154</v>
      </c>
    </row>
    <row r="26" spans="3:6" ht="12" customHeight="1">
      <c r="C26" s="163"/>
      <c r="D26" s="163"/>
      <c r="E26" s="163"/>
      <c r="F26" s="163"/>
    </row>
    <row r="27" spans="3:6" ht="12" customHeight="1">
      <c r="C27" s="163"/>
      <c r="D27" s="163" t="s">
        <v>156</v>
      </c>
      <c r="E27" s="163" t="s">
        <v>155</v>
      </c>
      <c r="F27" s="163" t="s">
        <v>156</v>
      </c>
    </row>
    <row r="28" spans="3:6" ht="12" customHeight="1">
      <c r="C28" s="163"/>
      <c r="D28" s="163" t="s">
        <v>158</v>
      </c>
      <c r="E28" s="163" t="s">
        <v>157</v>
      </c>
      <c r="F28" s="163" t="s">
        <v>158</v>
      </c>
    </row>
    <row r="29" spans="3:6" ht="12" customHeight="1">
      <c r="C29" s="163"/>
      <c r="D29" s="163" t="s">
        <v>160</v>
      </c>
      <c r="E29" s="163" t="s">
        <v>159</v>
      </c>
      <c r="F29" s="163" t="s">
        <v>160</v>
      </c>
    </row>
    <row r="30" spans="3:6" ht="12" customHeight="1">
      <c r="C30" s="163"/>
      <c r="D30" s="163"/>
      <c r="E30" s="163"/>
      <c r="F30" s="163"/>
    </row>
    <row r="31" spans="3:6" ht="12" customHeight="1">
      <c r="C31" s="163"/>
      <c r="D31" s="163" t="s">
        <v>162</v>
      </c>
      <c r="E31" s="163" t="s">
        <v>161</v>
      </c>
      <c r="F31" s="163" t="s">
        <v>162</v>
      </c>
    </row>
    <row r="32" spans="3:6" ht="12" customHeight="1">
      <c r="C32" s="163"/>
      <c r="D32" s="163" t="s">
        <v>164</v>
      </c>
      <c r="E32" s="163" t="s">
        <v>163</v>
      </c>
      <c r="F32" s="163" t="s">
        <v>164</v>
      </c>
    </row>
    <row r="33" spans="3:6" ht="12" customHeight="1">
      <c r="C33" s="163"/>
      <c r="D33" s="163" t="s">
        <v>166</v>
      </c>
      <c r="E33" s="163" t="s">
        <v>165</v>
      </c>
      <c r="F33" s="163" t="s">
        <v>166</v>
      </c>
    </row>
    <row r="34" spans="3:6" ht="12" customHeight="1">
      <c r="C34" s="163"/>
      <c r="D34" s="163"/>
      <c r="E34" s="163"/>
      <c r="F34" s="163"/>
    </row>
    <row r="35" spans="3:6" ht="12" customHeight="1">
      <c r="C35" s="163"/>
      <c r="D35" s="163" t="s">
        <v>168</v>
      </c>
      <c r="E35" s="163" t="s">
        <v>167</v>
      </c>
      <c r="F35" s="163" t="s">
        <v>168</v>
      </c>
    </row>
    <row r="36" spans="3:6" ht="12" customHeight="1">
      <c r="C36" s="163"/>
      <c r="D36" s="163"/>
      <c r="E36" s="163"/>
      <c r="F36" s="163"/>
    </row>
    <row r="37" spans="3:6" ht="12" customHeight="1">
      <c r="C37" s="163"/>
      <c r="D37" s="163" t="s">
        <v>169</v>
      </c>
      <c r="E37" s="163" t="s">
        <v>169</v>
      </c>
      <c r="F37" s="163" t="s">
        <v>169</v>
      </c>
    </row>
    <row r="38" spans="3:6" ht="12" customHeight="1">
      <c r="C38" s="163"/>
      <c r="D38" s="163"/>
      <c r="E38" s="163"/>
      <c r="F38" s="163"/>
    </row>
    <row r="39" spans="3:6" ht="12" customHeight="1">
      <c r="C39" s="203" t="s">
        <v>170</v>
      </c>
      <c r="D39" s="202" t="s">
        <v>131</v>
      </c>
      <c r="E39" s="202" t="s">
        <v>129</v>
      </c>
      <c r="F39" s="202" t="s">
        <v>130</v>
      </c>
    </row>
    <row r="40" spans="3:6" ht="12" customHeight="1">
      <c r="D40" s="159"/>
      <c r="E40" s="159"/>
      <c r="F40" s="159"/>
    </row>
    <row r="41" spans="3:6" ht="12" customHeight="1">
      <c r="C41" s="163"/>
      <c r="D41" s="163" t="s">
        <v>171</v>
      </c>
      <c r="E41" s="163" t="s">
        <v>169</v>
      </c>
      <c r="F41" s="163" t="s">
        <v>171</v>
      </c>
    </row>
    <row r="42" spans="3:6" ht="12" customHeight="1">
      <c r="C42" s="161"/>
      <c r="D42" s="160"/>
      <c r="E42" s="160"/>
      <c r="F42" s="160"/>
    </row>
    <row r="43" spans="3:6" ht="12" customHeight="1">
      <c r="C43" s="162" t="s">
        <v>114</v>
      </c>
    </row>
  </sheetData>
  <mergeCells count="1">
    <mergeCell ref="A1:C1"/>
  </mergeCells>
  <phoneticPr fontId="2" type="noConversion"/>
  <hyperlinks>
    <hyperlink ref="A1" location="Index!A1" display="Return to Index" xr:uid="{E673F5A2-48C8-4723-9BEE-3A478A11C73B}"/>
    <hyperlink ref="A1:B1" location="Contents!A1" display="Go to Contents" xr:uid="{57729027-3581-42FD-94F7-FEBE70CDA2FD}"/>
  </hyperlinks>
  <printOptions gridLines="1"/>
  <pageMargins left="0.75" right="0.75" top="0.2" bottom="1" header="0.2" footer="0.5"/>
  <pageSetup paperSize="13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tabColor rgb="FFFFFF00"/>
  </sheetPr>
  <dimension ref="A2:H29"/>
  <sheetViews>
    <sheetView zoomScaleNormal="100" workbookViewId="0">
      <selection activeCell="E2" sqref="E2"/>
    </sheetView>
  </sheetViews>
  <sheetFormatPr defaultColWidth="9.140625" defaultRowHeight="12" customHeight="1"/>
  <cols>
    <col min="1" max="1" width="4.7109375" style="198" customWidth="1"/>
    <col min="2" max="3" width="10.7109375" style="198" customWidth="1"/>
    <col min="4" max="4" width="8.7109375" style="198" customWidth="1"/>
    <col min="5" max="5" width="8.7109375" style="196" customWidth="1"/>
    <col min="6" max="7" width="8.7109375" style="198" customWidth="1"/>
    <col min="8" max="13" width="8.7109375" style="196" customWidth="1"/>
    <col min="14" max="16384" width="9.140625" style="196"/>
  </cols>
  <sheetData>
    <row r="2" spans="1:8" ht="12" customHeight="1">
      <c r="A2" s="196"/>
      <c r="B2" s="194" t="s">
        <v>130</v>
      </c>
      <c r="C2" s="1"/>
      <c r="D2" s="195"/>
      <c r="F2" s="194"/>
      <c r="G2" s="1"/>
      <c r="H2" s="195"/>
    </row>
    <row r="4" spans="1:8" ht="12" customHeight="1">
      <c r="A4" s="197"/>
      <c r="B4" s="200">
        <v>1</v>
      </c>
      <c r="C4" s="200" t="s">
        <v>172</v>
      </c>
      <c r="F4" s="199"/>
    </row>
    <row r="5" spans="1:8" ht="12" customHeight="1">
      <c r="A5" s="199"/>
      <c r="B5" s="200">
        <v>2</v>
      </c>
      <c r="C5" s="200" t="s">
        <v>263</v>
      </c>
      <c r="F5" s="199"/>
    </row>
    <row r="6" spans="1:8" ht="12" customHeight="1">
      <c r="A6" s="199"/>
      <c r="B6" s="200">
        <v>3</v>
      </c>
      <c r="C6" s="200" t="s">
        <v>171</v>
      </c>
      <c r="F6" s="199"/>
    </row>
    <row r="7" spans="1:8" ht="12" customHeight="1">
      <c r="A7" s="199"/>
      <c r="B7" s="200">
        <v>4</v>
      </c>
      <c r="C7" s="200" t="s">
        <v>270</v>
      </c>
      <c r="D7" s="195"/>
      <c r="F7" s="199"/>
    </row>
    <row r="8" spans="1:8" ht="12" customHeight="1">
      <c r="A8" s="199"/>
      <c r="B8" s="200">
        <v>5</v>
      </c>
      <c r="C8" s="200" t="s">
        <v>169</v>
      </c>
      <c r="D8" s="195"/>
      <c r="F8" s="199"/>
    </row>
    <row r="9" spans="1:8" ht="12" customHeight="1">
      <c r="A9" s="199"/>
      <c r="B9" s="200">
        <v>6</v>
      </c>
      <c r="C9" s="200" t="s">
        <v>271</v>
      </c>
      <c r="F9" s="199"/>
    </row>
    <row r="10" spans="1:8" ht="12" customHeight="1">
      <c r="A10" s="199"/>
      <c r="B10" s="200">
        <v>7</v>
      </c>
      <c r="C10" s="200" t="s">
        <v>168</v>
      </c>
      <c r="F10" s="199"/>
    </row>
    <row r="11" spans="1:8" ht="12" customHeight="1">
      <c r="A11" s="199"/>
      <c r="B11" s="200">
        <v>8</v>
      </c>
      <c r="C11" s="200" t="s">
        <v>166</v>
      </c>
      <c r="F11" s="199"/>
    </row>
    <row r="12" spans="1:8" ht="12" customHeight="1">
      <c r="A12" s="199"/>
      <c r="B12" s="200">
        <v>9</v>
      </c>
      <c r="C12" s="200" t="s">
        <v>164</v>
      </c>
      <c r="F12" s="199"/>
    </row>
    <row r="13" spans="1:8" ht="12" customHeight="1">
      <c r="A13" s="199"/>
      <c r="B13" s="200">
        <v>10</v>
      </c>
      <c r="C13" s="200" t="s">
        <v>162</v>
      </c>
      <c r="F13" s="199"/>
    </row>
    <row r="14" spans="1:8" ht="12" customHeight="1">
      <c r="A14" s="199"/>
      <c r="B14" s="200">
        <v>11</v>
      </c>
      <c r="C14" s="200" t="s">
        <v>160</v>
      </c>
      <c r="F14" s="199"/>
    </row>
    <row r="15" spans="1:8" ht="12" customHeight="1">
      <c r="A15" s="199"/>
      <c r="B15" s="200">
        <v>12</v>
      </c>
      <c r="C15" s="200" t="s">
        <v>158</v>
      </c>
      <c r="F15" s="199"/>
    </row>
    <row r="16" spans="1:8" ht="12" customHeight="1">
      <c r="A16" s="199"/>
      <c r="B16" s="200">
        <v>13</v>
      </c>
      <c r="C16" s="200" t="s">
        <v>156</v>
      </c>
      <c r="F16" s="199"/>
    </row>
    <row r="17" spans="1:6" ht="12" customHeight="1">
      <c r="A17" s="199"/>
      <c r="B17" s="200">
        <v>14</v>
      </c>
      <c r="C17" s="200" t="s">
        <v>154</v>
      </c>
      <c r="F17" s="199"/>
    </row>
    <row r="18" spans="1:6" ht="12" customHeight="1">
      <c r="A18" s="199"/>
      <c r="B18" s="200">
        <v>15</v>
      </c>
      <c r="C18" s="200" t="s">
        <v>152</v>
      </c>
      <c r="F18" s="199"/>
    </row>
    <row r="19" spans="1:6" ht="12" customHeight="1">
      <c r="A19" s="199"/>
      <c r="B19" s="200">
        <v>16</v>
      </c>
      <c r="C19" s="200" t="s">
        <v>150</v>
      </c>
      <c r="F19" s="199"/>
    </row>
    <row r="20" spans="1:6" ht="12" customHeight="1">
      <c r="A20" s="199"/>
      <c r="B20" s="200">
        <v>17</v>
      </c>
      <c r="C20" s="200" t="s">
        <v>122</v>
      </c>
      <c r="F20" s="199"/>
    </row>
    <row r="21" spans="1:6" ht="12" customHeight="1">
      <c r="A21" s="199"/>
      <c r="B21" s="200">
        <v>18</v>
      </c>
      <c r="C21" s="200" t="s">
        <v>121</v>
      </c>
      <c r="F21" s="199"/>
    </row>
    <row r="22" spans="1:6" ht="12" customHeight="1">
      <c r="A22" s="199"/>
      <c r="B22" s="200">
        <v>19</v>
      </c>
      <c r="C22" s="200" t="s">
        <v>120</v>
      </c>
      <c r="F22" s="199"/>
    </row>
    <row r="23" spans="1:6" ht="12" customHeight="1">
      <c r="A23" s="199"/>
      <c r="B23" s="200">
        <v>20</v>
      </c>
      <c r="C23" s="200" t="s">
        <v>119</v>
      </c>
      <c r="F23" s="199"/>
    </row>
    <row r="24" spans="1:6" ht="12" customHeight="1">
      <c r="A24" s="199"/>
      <c r="B24" s="200">
        <v>21</v>
      </c>
      <c r="C24" s="200" t="s">
        <v>143</v>
      </c>
      <c r="F24" s="199"/>
    </row>
    <row r="25" spans="1:6" ht="12" customHeight="1">
      <c r="A25" s="199"/>
      <c r="B25" s="200">
        <v>22</v>
      </c>
      <c r="C25" s="200" t="s">
        <v>141</v>
      </c>
      <c r="F25" s="199"/>
    </row>
    <row r="26" spans="1:6" ht="12" customHeight="1">
      <c r="A26" s="199"/>
      <c r="B26" s="200">
        <v>23</v>
      </c>
      <c r="C26" s="200" t="s">
        <v>139</v>
      </c>
      <c r="F26" s="199"/>
    </row>
    <row r="27" spans="1:6" ht="12" customHeight="1">
      <c r="A27" s="199"/>
      <c r="B27" s="200">
        <v>24</v>
      </c>
      <c r="C27" s="200" t="s">
        <v>137</v>
      </c>
      <c r="F27" s="199"/>
    </row>
    <row r="28" spans="1:6" ht="12" customHeight="1">
      <c r="A28" s="199"/>
      <c r="B28" s="200">
        <v>25</v>
      </c>
      <c r="C28" s="200" t="s">
        <v>135</v>
      </c>
      <c r="F28" s="199"/>
    </row>
    <row r="29" spans="1:6" ht="12" customHeight="1">
      <c r="A29" s="199"/>
      <c r="B29" s="200">
        <v>26</v>
      </c>
      <c r="C29" s="200" t="s">
        <v>133</v>
      </c>
      <c r="F29" s="199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964b0a4-682e-4bda-b6b2-77439f345c49">
      <Terms xmlns="http://schemas.microsoft.com/office/infopath/2007/PartnerControls"/>
    </lcf76f155ced4ddcb4097134ff3c332f>
    <TaxCatchAll xmlns="f75139fd-48b9-45c1-a4c7-52ae13733b4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D9FCF9956A52419A332866A5789BC3" ma:contentTypeVersion="16" ma:contentTypeDescription="Create a new document." ma:contentTypeScope="" ma:versionID="b5ba51f0e9a6b875b755ed184ae2efc6">
  <xsd:schema xmlns:xsd="http://www.w3.org/2001/XMLSchema" xmlns:xs="http://www.w3.org/2001/XMLSchema" xmlns:p="http://schemas.microsoft.com/office/2006/metadata/properties" xmlns:ns2="d964b0a4-682e-4bda-b6b2-77439f345c49" xmlns:ns3="7a7db55e-2b16-4e8e-9efb-fab6e669a343" xmlns:ns4="f75139fd-48b9-45c1-a4c7-52ae13733b45" targetNamespace="http://schemas.microsoft.com/office/2006/metadata/properties" ma:root="true" ma:fieldsID="429291b49890f25f00c8f299a2aa0f99" ns2:_="" ns3:_="" ns4:_="">
    <xsd:import namespace="d964b0a4-682e-4bda-b6b2-77439f345c49"/>
    <xsd:import namespace="7a7db55e-2b16-4e8e-9efb-fab6e669a343"/>
    <xsd:import namespace="f75139fd-48b9-45c1-a4c7-52ae13733b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64b0a4-682e-4bda-b6b2-77439f345c4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ffcc6e0-4e0c-4e25-a433-30f022ae7c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7db55e-2b16-4e8e-9efb-fab6e669a34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5139fd-48b9-45c1-a4c7-52ae13733b45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4d8e3dee-65b9-4cc9-9890-d4dc42fad703}" ma:internalName="TaxCatchAll" ma:showField="CatchAllData" ma:web="7a7db55e-2b16-4e8e-9efb-fab6e669a34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46C76E5-BF75-48CE-A6B5-1CCAC67E65E7}">
  <ds:schemaRefs>
    <ds:schemaRef ds:uri="http://schemas.microsoft.com/office/2006/metadata/properties"/>
    <ds:schemaRef ds:uri="http://schemas.microsoft.com/office/infopath/2007/PartnerControls"/>
    <ds:schemaRef ds:uri="d964b0a4-682e-4bda-b6b2-77439f345c49"/>
    <ds:schemaRef ds:uri="f75139fd-48b9-45c1-a4c7-52ae13733b45"/>
  </ds:schemaRefs>
</ds:datastoreItem>
</file>

<file path=customXml/itemProps2.xml><?xml version="1.0" encoding="utf-8"?>
<ds:datastoreItem xmlns:ds="http://schemas.openxmlformats.org/officeDocument/2006/customXml" ds:itemID="{AD208671-E534-4270-ADA2-92DC490220A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3AE3713-E4A7-4233-BEDB-FC2AF67ED8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64b0a4-682e-4bda-b6b2-77439f345c49"/>
    <ds:schemaRef ds:uri="7a7db55e-2b16-4e8e-9efb-fab6e669a343"/>
    <ds:schemaRef ds:uri="f75139fd-48b9-45c1-a4c7-52ae13733b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F0C69A9-BAE6-498F-BDDE-3FE106CF61B1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11</vt:i4>
      </vt:variant>
    </vt:vector>
  </HeadingPairs>
  <TitlesOfParts>
    <vt:vector size="20" baseType="lpstr">
      <vt:lpstr>Contents</vt:lpstr>
      <vt:lpstr>Company List</vt:lpstr>
      <vt:lpstr>I. S&amp;P Ratings Distribution</vt:lpstr>
      <vt:lpstr>II. Upgrades &amp; Downgrades</vt:lpstr>
      <vt:lpstr>III. Total Ratings Actions</vt:lpstr>
      <vt:lpstr>IV. Direction Ratings Actions</vt:lpstr>
      <vt:lpstr>V. S&amp;P Ratings by Category</vt:lpstr>
      <vt:lpstr>VI. Credit Ratings Scales</vt:lpstr>
      <vt:lpstr>S&amp;P Scale</vt:lpstr>
      <vt:lpstr>Date_Business_Segmentation</vt:lpstr>
      <vt:lpstr>Date_Current_Year</vt:lpstr>
      <vt:lpstr>Date_EOP_Current</vt:lpstr>
      <vt:lpstr>Month_EOP_Current</vt:lpstr>
      <vt:lpstr>'I. S&amp;P Ratings Distribution'!Print_Area</vt:lpstr>
      <vt:lpstr>Quarter_EOP_Current</vt:lpstr>
      <vt:lpstr>Quarter_EOP_Current_Full</vt:lpstr>
      <vt:lpstr>Settings_Columns_Hidden</vt:lpstr>
      <vt:lpstr>Settings_Sheets_Delete</vt:lpstr>
      <vt:lpstr>Settings_Sheets_Hidden</vt:lpstr>
      <vt:lpstr>Settings_Sheets_VeryHidden</vt:lpstr>
    </vt:vector>
  </TitlesOfParts>
  <Manager/>
  <Company>mindSHIFT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/issuesandpolicy/Finance and Tax/QFU_Credit/2021_Q2_Credit_Ratings.xlsx</dc:title>
  <dc:subject/>
  <dc:creator>Mathew Martin</dc:creator>
  <cp:keywords/>
  <dc:description/>
  <cp:lastModifiedBy>Daniel Foy</cp:lastModifiedBy>
  <cp:revision/>
  <cp:lastPrinted>2024-02-10T01:47:24Z</cp:lastPrinted>
  <dcterms:created xsi:type="dcterms:W3CDTF">2005-10-18T14:13:46Z</dcterms:created>
  <dcterms:modified xsi:type="dcterms:W3CDTF">2024-12-14T02:50:45Z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EEI Document</vt:lpwstr>
  </property>
  <property fmtid="{D5CDD505-2E9C-101B-9397-08002B2CF9AE}" pid="3" name="{A44787D4-0540-4523-9961-78E4036D8C6D}">
    <vt:lpwstr>{415A0981-1D73-417C-8CE6-DD81D7B238B6}</vt:lpwstr>
  </property>
  <property fmtid="{D5CDD505-2E9C-101B-9397-08002B2CF9AE}" pid="4" name="ContentTypeId">
    <vt:lpwstr>0x010100BDD9FCF9956A52419A332866A5789BC3</vt:lpwstr>
  </property>
  <property fmtid="{D5CDD505-2E9C-101B-9397-08002B2CF9AE}" pid="5" name="WorkflowChangePath">
    <vt:lpwstr>d25fe73d-fcec-4a07-bd5f-0dc3409157cc,11;</vt:lpwstr>
  </property>
  <property fmtid="{D5CDD505-2E9C-101B-9397-08002B2CF9AE}" pid="6" name="Tags">
    <vt:lpwstr/>
  </property>
  <property fmtid="{D5CDD505-2E9C-101B-9397-08002B2CF9AE}" pid="7" name="MediaServiceImageTags">
    <vt:lpwstr/>
  </property>
</Properties>
</file>